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T House  &amp; Senate Candidates a" sheetId="1" r:id="rId4"/>
  </sheets>
</workbook>
</file>

<file path=xl/sharedStrings.xml><?xml version="1.0" encoding="utf-8"?>
<sst xmlns="http://schemas.openxmlformats.org/spreadsheetml/2006/main" uniqueCount="1814">
  <si>
    <t>OFFICE</t>
  </si>
  <si>
    <t>District Name</t>
  </si>
  <si>
    <t>Name On Ballot, Incumbents in Bold</t>
  </si>
  <si>
    <t>Town Of Residence</t>
  </si>
  <si>
    <t>Party</t>
  </si>
  <si>
    <t>Address</t>
  </si>
  <si>
    <t>City</t>
  </si>
  <si>
    <t>State</t>
  </si>
  <si>
    <t>Zip</t>
  </si>
  <si>
    <t>Day Time Phone</t>
  </si>
  <si>
    <t>Evening Phone</t>
  </si>
  <si>
    <t>Email</t>
  </si>
  <si>
    <t>Website</t>
  </si>
  <si>
    <t>Financial Disclosure</t>
  </si>
  <si>
    <t>HOUSE</t>
  </si>
  <si>
    <t>ADD 1</t>
  </si>
  <si>
    <t>AMY SHELDON</t>
  </si>
  <si>
    <t>MIDDLEBURY</t>
  </si>
  <si>
    <t>DEMOCRATIC</t>
  </si>
  <si>
    <t>PO BOX 311</t>
  </si>
  <si>
    <t>E MIDDLEBURY</t>
  </si>
  <si>
    <t>VT</t>
  </si>
  <si>
    <t>05740</t>
  </si>
  <si>
    <t>(802) 388-9278</t>
  </si>
  <si>
    <t>SHELDONFORHOUSE@COMCAST.NET</t>
  </si>
  <si>
    <r>
      <rPr>
        <u val="single"/>
        <sz val="12"/>
        <color indexed="14"/>
        <rFont val="Arial Narrow"/>
      </rPr>
      <t>Sheldon PR Consent &amp; Disclosures 5-25-2022_b289ec40-bf80-4564-a7df-080aa02db7f1.pdf</t>
    </r>
  </si>
  <si>
    <t>ROBIN SCHEU</t>
  </si>
  <si>
    <t>1459 MUNGER ST</t>
  </si>
  <si>
    <t>05753</t>
  </si>
  <si>
    <t>(802) 388-1460</t>
  </si>
  <si>
    <t>SCHEUFORMIDDLEBURY@GMAIL.COM</t>
  </si>
  <si>
    <t>HTTP://WWW.ROBINSCHEU.COM</t>
  </si>
  <si>
    <r>
      <rPr>
        <u val="single"/>
        <sz val="12"/>
        <color indexed="14"/>
        <rFont val="Arial Narrow"/>
      </rPr>
      <t>Scheu PR Consent &amp; Disclosures 5-25-2022_07e12e4c-324c-40b4-b9d1-f8bfe0bc566e.pdf</t>
    </r>
  </si>
  <si>
    <t>ADD 2</t>
  </si>
  <si>
    <t>PETER CONLON</t>
  </si>
  <si>
    <t>CORNWALL</t>
  </si>
  <si>
    <t>33 WEST ST</t>
  </si>
  <si>
    <t>(802) 349-7247</t>
  </si>
  <si>
    <t>PETERC@SHOREHAM.NET</t>
  </si>
  <si>
    <t>CONLONFORHOUSE.COM</t>
  </si>
  <si>
    <r>
      <rPr>
        <u val="single"/>
        <sz val="12"/>
        <color indexed="14"/>
        <rFont val="Arial Narrow"/>
      </rPr>
      <t>Conlon.Financial Disclosure Form.05.24.22_6f055a1b-2ffa-444d-b91f-968142ffcafc.pdf</t>
    </r>
  </si>
  <si>
    <t>ADD 3</t>
  </si>
  <si>
    <t>MATT BIRONG</t>
  </si>
  <si>
    <t>VERGENNES</t>
  </si>
  <si>
    <t>PO BOX 54</t>
  </si>
  <si>
    <t>05491</t>
  </si>
  <si>
    <t>(802) 310-7047</t>
  </si>
  <si>
    <t>MATT@MATTBIRONG.COM</t>
  </si>
  <si>
    <t>MATTBIRONG.COM</t>
  </si>
  <si>
    <r>
      <rPr>
        <u val="single"/>
        <sz val="12"/>
        <color indexed="14"/>
        <rFont val="Arial Narrow"/>
      </rPr>
      <t>DOC052422-003_e27e034f-4e7f-4905-8b4d-73db97bc79b8.pdf</t>
    </r>
  </si>
  <si>
    <t>ROB NORTH</t>
  </si>
  <si>
    <t>FERRISBURGH</t>
  </si>
  <si>
    <t>REPUBLICAN</t>
  </si>
  <si>
    <t>112 FIELD RD</t>
  </si>
  <si>
    <t>05456</t>
  </si>
  <si>
    <t>(802) 349-1663</t>
  </si>
  <si>
    <t>NORTH.VTHOUSE@GMAIL.COM</t>
  </si>
  <si>
    <t>NORTHFORVTHOUSE.COM</t>
  </si>
  <si>
    <r>
      <rPr>
        <u val="single"/>
        <sz val="12"/>
        <color indexed="14"/>
        <rFont val="Arial Narrow"/>
      </rPr>
      <t>DOC052422-002_077e9a4d-a49a-4e5d-92f8-a34828f3ad96.pdf</t>
    </r>
  </si>
  <si>
    <t>JAMES H. MCCLAY</t>
  </si>
  <si>
    <t>NEW HAVEN</t>
  </si>
  <si>
    <t>PO BOX 91</t>
  </si>
  <si>
    <t>05472</t>
  </si>
  <si>
    <t>(802) 545-8181</t>
  </si>
  <si>
    <t>(801) 545-8181</t>
  </si>
  <si>
    <t>JHM1234@GMAIL.COM</t>
  </si>
  <si>
    <r>
      <rPr>
        <u val="single"/>
        <sz val="12"/>
        <color indexed="14"/>
        <rFont val="Arial Narrow"/>
      </rPr>
      <t>DOC052622-001_230d9848-d817-443d-bf37-c854d44ee46f.pdf</t>
    </r>
  </si>
  <si>
    <t>DIANE LANPHER</t>
  </si>
  <si>
    <t>PO BOX 165</t>
  </si>
  <si>
    <r>
      <rPr>
        <u val="single"/>
        <sz val="12"/>
        <color indexed="14"/>
        <rFont val="Arial Narrow"/>
      </rPr>
      <t>DOC051922_9c5814a3-4ce4-489d-8ac5-0849f0bbfeee.pdf</t>
    </r>
  </si>
  <si>
    <t>ADD 4</t>
  </si>
  <si>
    <t>LYNN DIKE</t>
  </si>
  <si>
    <t>BRISTOL</t>
  </si>
  <si>
    <t>1077 BURPEE RD</t>
  </si>
  <si>
    <t>05443</t>
  </si>
  <si>
    <t>(802) 377-9258</t>
  </si>
  <si>
    <t>(802) 453-5161</t>
  </si>
  <si>
    <t>LLDIKE@GMAVT.NET</t>
  </si>
  <si>
    <t>LYNN DIKE FOR VT HOUSE (FB)</t>
  </si>
  <si>
    <r>
      <rPr>
        <u val="single"/>
        <sz val="12"/>
        <color indexed="14"/>
        <rFont val="Arial Narrow"/>
      </rPr>
      <t>Dike Lynn Financial Disclosure 05 12 2022_345956b7-bc10-4467-8f61-fe02693197ce.pdf</t>
    </r>
  </si>
  <si>
    <t>VALERIE MULLIN</t>
  </si>
  <si>
    <t>MONKTON</t>
  </si>
  <si>
    <t>91 DART HILL RD</t>
  </si>
  <si>
    <t>NORTH FERRISBURGH</t>
  </si>
  <si>
    <t>05473</t>
  </si>
  <si>
    <t>(802) 425-3768</t>
  </si>
  <si>
    <t>VMULLIN@GMAVT.NET</t>
  </si>
  <si>
    <r>
      <rPr>
        <u val="single"/>
        <sz val="12"/>
        <color indexed="14"/>
        <rFont val="Arial Narrow"/>
      </rPr>
      <t>Mullin Valerie Financial Disclosure 05 24 2022_372b4542-d2f5-47b4-a41c-bde9342209c8.pdf</t>
    </r>
  </si>
  <si>
    <t>MARI CORDES -</t>
  </si>
  <si>
    <t>LINCOLN</t>
  </si>
  <si>
    <t>298 BIDDLE RD</t>
  </si>
  <si>
    <t>(802) 989-9267</t>
  </si>
  <si>
    <t>MARI.VERMONT@GMAIL.COM</t>
  </si>
  <si>
    <t>HTTPS://MARICORDES.ORG</t>
  </si>
  <si>
    <t>Cordes Mari Financial Disclosure 05 16 2022_d7e7bb8f-b727-4cee-8dca-87a0af21c2dd.pdf</t>
  </si>
  <si>
    <t>CALEB ELDER</t>
  </si>
  <si>
    <t>STARKSBORO</t>
  </si>
  <si>
    <t>580 RUBY BRACE RD</t>
  </si>
  <si>
    <t>05487</t>
  </si>
  <si>
    <t>(802) 373-6465</t>
  </si>
  <si>
    <t>CALELDER@GMAIL.COM</t>
  </si>
  <si>
    <t>CALEBELDER.COM</t>
  </si>
  <si>
    <r>
      <rPr>
        <u val="single"/>
        <sz val="12"/>
        <color indexed="14"/>
        <rFont val="Arial Narrow"/>
      </rPr>
      <t>Elder Caleb Financial Disclosure 05 24 2022_a4d1d3ad-a766-4a8a-b38d-bd6e75522a51.pdf</t>
    </r>
  </si>
  <si>
    <t>ADD 5</t>
  </si>
  <si>
    <t>JUBILEE MCGILL</t>
  </si>
  <si>
    <t>BRIDPORT</t>
  </si>
  <si>
    <t>3056 VT ROUTE 22A</t>
  </si>
  <si>
    <t>05734</t>
  </si>
  <si>
    <t>(802) 272-5560</t>
  </si>
  <si>
    <t>JUBILEEFORVT@GMAIL.COM</t>
  </si>
  <si>
    <t>JUBILEEMCGILL.COM</t>
  </si>
  <si>
    <r>
      <rPr>
        <u val="single"/>
        <sz val="12"/>
        <color indexed="14"/>
        <rFont val="Arial Narrow"/>
      </rPr>
      <t>McGill Financial Disclosure_07f5561f-a043-44c4-ac54-5d15f7601ac0.pdf</t>
    </r>
  </si>
  <si>
    <t>JON CHRISTIANO</t>
  </si>
  <si>
    <t>1476 NORTH ST</t>
  </si>
  <si>
    <t>(802) 316-7815</t>
  </si>
  <si>
    <t>JDCHRIS1947@GMAIL.COM</t>
  </si>
  <si>
    <r>
      <rPr>
        <u val="single"/>
        <sz val="12"/>
        <color indexed="14"/>
        <rFont val="Arial Narrow"/>
      </rPr>
      <t>Christiano Financial Disclosure_d94e18d3-4b15-4e34-9e97-646c8e6b6d0d.pdf</t>
    </r>
  </si>
  <si>
    <t>ADD RUT</t>
  </si>
  <si>
    <t>JOSEPH ANDRIANO</t>
  </si>
  <si>
    <t>ORWELL</t>
  </si>
  <si>
    <t>P O BOX 81</t>
  </si>
  <si>
    <t>05760</t>
  </si>
  <si>
    <t>(802) 352-0447</t>
  </si>
  <si>
    <t>JOE@JOEANDRIANOFORVERMONT.COM</t>
  </si>
  <si>
    <t>JOEANDRIANOFORVERMONT.COM</t>
  </si>
  <si>
    <r>
      <rPr>
        <u val="single"/>
        <sz val="12"/>
        <color indexed="14"/>
        <rFont val="Arial Narrow"/>
      </rPr>
      <t>SKM_C30822053112010_a710e498-763b-4d76-8c3b-6c7af3b02b9e.pdf</t>
    </r>
  </si>
  <si>
    <t>BEN 1</t>
  </si>
  <si>
    <t>BRUCE BUSA</t>
  </si>
  <si>
    <t>READSBORO</t>
  </si>
  <si>
    <t>INDEPENDENT</t>
  </si>
  <si>
    <t>PO BOX 108</t>
  </si>
  <si>
    <t>05350</t>
  </si>
  <si>
    <t>(802) 423-8272</t>
  </si>
  <si>
    <t>BBUSA4USSENATEVT2018@GMAIL.COM</t>
  </si>
  <si>
    <r>
      <rPr>
        <u val="single"/>
        <sz val="12"/>
        <color indexed="14"/>
        <rFont val="Arial Narrow"/>
      </rPr>
      <t>Busa Bruce Benn 1 FD_ecfb7844-4557-4ff4-8474-2393a68b610c.pdf</t>
    </r>
  </si>
  <si>
    <t>NELSON BROWNELL</t>
  </si>
  <si>
    <t>POWNAL</t>
  </si>
  <si>
    <t>1522 POWNAL RD N</t>
  </si>
  <si>
    <t>05260</t>
  </si>
  <si>
    <t>NELSONBROWNELL@ROCKETMAIL.COM</t>
  </si>
  <si>
    <r>
      <rPr>
        <u val="single"/>
        <sz val="12"/>
        <color indexed="14"/>
        <rFont val="Arial Narrow"/>
      </rPr>
      <t>State Rep Fin Disclosure N Brownell 5-24-22_647cbf48-c8cc-4f9c-bb75-3e207856032d.pdf</t>
    </r>
  </si>
  <si>
    <t>BEN 2</t>
  </si>
  <si>
    <t>DANE WHITMAN</t>
  </si>
  <si>
    <t>BENNINGTON</t>
  </si>
  <si>
    <t>34 PO BOX 833</t>
  </si>
  <si>
    <t>N BENNINGTON</t>
  </si>
  <si>
    <t>05257</t>
  </si>
  <si>
    <t>(802) 227-7976</t>
  </si>
  <si>
    <t>INFO@DANEFORBENNINGTON.COM</t>
  </si>
  <si>
    <t>DANEFORBENNINGTON.COM</t>
  </si>
  <si>
    <r>
      <rPr>
        <u val="single"/>
        <sz val="12"/>
        <color indexed="14"/>
        <rFont val="Arial Narrow"/>
      </rPr>
      <t>20220526084708005_cca119d4-1314-4a76-880c-7309e5595c42.pdf</t>
    </r>
  </si>
  <si>
    <t>TIMOTHY R. CORCORAN II</t>
  </si>
  <si>
    <t>8 COREY LN</t>
  </si>
  <si>
    <t>05201</t>
  </si>
  <si>
    <r>
      <rPr>
        <u val="single"/>
        <sz val="12"/>
        <color indexed="14"/>
        <rFont val="Arial Narrow"/>
      </rPr>
      <t>20220509091559625_fa1e08ca-6a6c-4be5-82d0-cf682c1c0d02.pdf</t>
    </r>
  </si>
  <si>
    <t>BEN 3</t>
  </si>
  <si>
    <t>VICTOR K. HARWOOD JR</t>
  </si>
  <si>
    <t>SHAFTSBURY</t>
  </si>
  <si>
    <t>187 EHRICH RD</t>
  </si>
  <si>
    <t>05262</t>
  </si>
  <si>
    <t>(757) 376-0774</t>
  </si>
  <si>
    <t>(802) 442-4344</t>
  </si>
  <si>
    <t>SQUID52@EARTHLINK.NET</t>
  </si>
  <si>
    <t>doc05019920220511143746_24b51a53-0ced-4c01-8ca5-1c6e60d37d1c.pdf</t>
  </si>
  <si>
    <t>DAVID K. DURFEE</t>
  </si>
  <si>
    <t>616 VT ROUTE 7A</t>
  </si>
  <si>
    <t>(802) 440-0936</t>
  </si>
  <si>
    <t>DURFEEFORVERMONT@GMAIL.COM</t>
  </si>
  <si>
    <t>WWW.DURFEEFORVERMONT.COM</t>
  </si>
  <si>
    <r>
      <rPr>
        <u val="single"/>
        <sz val="12"/>
        <color indexed="14"/>
        <rFont val="Arial Narrow"/>
      </rPr>
      <t>doc05033420220525162749_749c8dec-0a12-4a83-b6fd-ff4a02b3cc9d.pdf</t>
    </r>
  </si>
  <si>
    <t>BEN 4</t>
  </si>
  <si>
    <t>Joe Gervais</t>
  </si>
  <si>
    <t xml:space="preserve">WRITE IN </t>
  </si>
  <si>
    <t>SETH BONGARTZ</t>
  </si>
  <si>
    <t>MANCHESTER</t>
  </si>
  <si>
    <t>PO BOX 1407</t>
  </si>
  <si>
    <t>MANCHESTER CENTER</t>
  </si>
  <si>
    <t>05255</t>
  </si>
  <si>
    <t>(802) 598-3477</t>
  </si>
  <si>
    <t>SETHBONGARTZ4STATEREP@GMAIL.COM</t>
  </si>
  <si>
    <t>SETHBONGARTZ4STATEREP.COM</t>
  </si>
  <si>
    <r>
      <rPr>
        <u val="single"/>
        <sz val="12"/>
        <color indexed="14"/>
        <rFont val="Arial Narrow"/>
      </rPr>
      <t>Bongartz, Seth Financial Disclosure for Benn-4_ea22b359-9abf-44fb-a89c-0866b44affe4.pdf</t>
    </r>
  </si>
  <si>
    <t>KATHLEEN JAMES -</t>
  </si>
  <si>
    <t>PO BOX 1044</t>
  </si>
  <si>
    <t>(802) 366-1158</t>
  </si>
  <si>
    <t>KATHJAMES4STATEREP@GMAIL.COM</t>
  </si>
  <si>
    <t>HTTPS://KATHJAMESFORSTATEREP.COM/</t>
  </si>
  <si>
    <r>
      <rPr>
        <u val="single"/>
        <sz val="12"/>
        <color indexed="14"/>
        <rFont val="Arial Narrow"/>
      </rPr>
      <t>James, Kathleen Financial Disclosure for Benn-4_e282bc96-9e32-405d-8faf-915994afc9d2.pdf</t>
    </r>
  </si>
  <si>
    <t>BEN 5</t>
  </si>
  <si>
    <t>MICHAEL NIGRO</t>
  </si>
  <si>
    <t>125 HILLSIDE ST</t>
  </si>
  <si>
    <t>(802) 440-2752</t>
  </si>
  <si>
    <t>NIRGO.VT@GMAIL.COM</t>
  </si>
  <si>
    <r>
      <rPr>
        <u val="single"/>
        <sz val="12"/>
        <color indexed="14"/>
        <rFont val="Arial Narrow"/>
      </rPr>
      <t>20220525122217488_b20bf409-6963-4abe-9bf7-4ddffccc6b0d.pdf</t>
    </r>
  </si>
  <si>
    <t>MARY A. MORRISSEY</t>
  </si>
  <si>
    <t>228 DEWEY ST</t>
  </si>
  <si>
    <t>MMORRISSEY@LEG.STATE.VT.US</t>
  </si>
  <si>
    <r>
      <rPr>
        <u val="single"/>
        <sz val="12"/>
        <color indexed="14"/>
        <rFont val="Arial Narrow"/>
      </rPr>
      <t>M Morrissey disclosure_bf6b6bf4-c385-47cf-9880-83d34b2168ce.pdf</t>
    </r>
  </si>
  <si>
    <t>JIM CARROLL</t>
  </si>
  <si>
    <t>106 SCHOOL ST, 1</t>
  </si>
  <si>
    <t>JIM_CARROLL2000@YAHOO.COM</t>
  </si>
  <si>
    <r>
      <rPr>
        <u val="single"/>
        <sz val="12"/>
        <color indexed="14"/>
        <rFont val="Arial Narrow"/>
      </rPr>
      <t>J Carroll disclosure_b82746f1-c2b0-41a2-ba00-360a518db6cd.pdf</t>
    </r>
  </si>
  <si>
    <t>BEN RUT</t>
  </si>
  <si>
    <t>WILLIAM GAIOTTI</t>
  </si>
  <si>
    <t>MOUNT TABOR</t>
  </si>
  <si>
    <t>288 TROLL HILL RD</t>
  </si>
  <si>
    <t>05739</t>
  </si>
  <si>
    <t>(802) 345-8500</t>
  </si>
  <si>
    <t>KNINESWAG@GMAIL.COM</t>
  </si>
  <si>
    <t>MIKE RICE</t>
  </si>
  <si>
    <t>DORSET</t>
  </si>
  <si>
    <t>1497 PO BOX 702</t>
  </si>
  <si>
    <t>05251</t>
  </si>
  <si>
    <t>MIKE@MIKERICEVT.COM</t>
  </si>
  <si>
    <t>CAL 1</t>
  </si>
  <si>
    <t>BOBBY FARLICE-RUBIO</t>
  </si>
  <si>
    <t>BARNET</t>
  </si>
  <si>
    <t>764 WHITEHILL RD</t>
  </si>
  <si>
    <t>05042</t>
  </si>
  <si>
    <t>(802) 745-7910</t>
  </si>
  <si>
    <t>BOBBYLOVESVT@GMAIL.COM</t>
  </si>
  <si>
    <t>BOBBYFARLICERUBIO.COM</t>
  </si>
  <si>
    <r>
      <rPr>
        <u val="single"/>
        <sz val="12"/>
        <color indexed="14"/>
        <rFont val="Arial Narrow"/>
      </rPr>
      <t>2022_FarliceRubio_FinancialDisclosure_60f317e0-7dba-4251-800a-aed49a4b4124.pdf</t>
    </r>
  </si>
  <si>
    <t>CAL 2</t>
  </si>
  <si>
    <t>CHIP TROIANO</t>
  </si>
  <si>
    <t>STANNARD</t>
  </si>
  <si>
    <t>261 HUTCHINS FARM ROAD</t>
  </si>
  <si>
    <t>EAST HARDWICK</t>
  </si>
  <si>
    <t>05836</t>
  </si>
  <si>
    <t>(802) 533-7712</t>
  </si>
  <si>
    <t>CHIPTROIANO@GMAIL.COM</t>
  </si>
  <si>
    <r>
      <rPr>
        <u val="single"/>
        <sz val="12"/>
        <color indexed="14"/>
        <rFont val="Arial Narrow"/>
      </rPr>
      <t>Troiano_83523d57-d8a7-437a-8e26-a5e7052fdee1.pdf</t>
    </r>
  </si>
  <si>
    <t>CAL 3</t>
  </si>
  <si>
    <t>DENNIS LABOUNTY</t>
  </si>
  <si>
    <t>LYNDON</t>
  </si>
  <si>
    <t>293 COTTON RD</t>
  </si>
  <si>
    <t>LYNDONVILLE</t>
  </si>
  <si>
    <t>05851</t>
  </si>
  <si>
    <t>D Labounty Financial Disclosure Statement Form_ae23dfa9-ced8-452a-b526-4c73388e560a.pdf</t>
  </si>
  <si>
    <t>CHARLES WILSON</t>
  </si>
  <si>
    <t>PO BOX 1582</t>
  </si>
  <si>
    <r>
      <rPr>
        <u val="single"/>
        <sz val="12"/>
        <color indexed="14"/>
        <rFont val="Arial Narrow"/>
      </rPr>
      <t>Charles Wilson Financial Disclosure Forms_7c0771da-2f1d-48b9-90c2-75b45900c044.pdf</t>
    </r>
  </si>
  <si>
    <t>EILEEN BOLAND</t>
  </si>
  <si>
    <t>WHEELOCK</t>
  </si>
  <si>
    <t>4121 TAMPICO ROAD</t>
  </si>
  <si>
    <t>DANVILLE</t>
  </si>
  <si>
    <t>05828</t>
  </si>
  <si>
    <r>
      <rPr>
        <u val="single"/>
        <sz val="12"/>
        <color indexed="14"/>
        <rFont val="Arial Narrow"/>
      </rPr>
      <t>E Boland Financial Disclosure Form_33f0c0ec-12a6-4b57-90a4-2ec1d59223d4.pdf</t>
    </r>
  </si>
  <si>
    <t>CAL ESX</t>
  </si>
  <si>
    <t>SCOTT CAMPBELL</t>
  </si>
  <si>
    <t>SAINT JOHNSBURY</t>
  </si>
  <si>
    <t>761 CROW HILL RD</t>
  </si>
  <si>
    <t>05819</t>
  </si>
  <si>
    <t>(802) 595-5580</t>
  </si>
  <si>
    <t>SCOTT@CAMPBELLFORVERMONT.COM</t>
  </si>
  <si>
    <t>CAMPBELLFORVERMONT.COM</t>
  </si>
  <si>
    <r>
      <rPr>
        <u val="single"/>
        <sz val="12"/>
        <color indexed="14"/>
        <rFont val="Arial Narrow"/>
      </rPr>
      <t>20220525120637_e451bf72-9408-425e-a66d-d98de3e00dc2.pdf</t>
    </r>
  </si>
  <si>
    <t>SCOTT BECK</t>
  </si>
  <si>
    <t>93 OVERLOOK CIR</t>
  </si>
  <si>
    <t>(802) 274-0201</t>
  </si>
  <si>
    <t>SCOTTBECK7@GMAIL.COM</t>
  </si>
  <si>
    <t>SCOTTBECK4VERMONT.COM</t>
  </si>
  <si>
    <r>
      <rPr>
        <u val="single"/>
        <sz val="12"/>
        <color indexed="14"/>
        <rFont val="Arial Narrow"/>
      </rPr>
      <t>20220525115644_32291684-cbd8-40b1-82fa-8b0bff1e4c9d.pdf</t>
    </r>
  </si>
  <si>
    <t>FRANK EMPSALL</t>
  </si>
  <si>
    <t>99 UNDERCLYFFE RD</t>
  </si>
  <si>
    <t>(802) 424-1391</t>
  </si>
  <si>
    <t>FRANKAEMPSALL@AIM.COM</t>
  </si>
  <si>
    <t>20220516103846_f4609e2a-5ab7-4a8a-a46e-69a9762181ff.pdf</t>
  </si>
  <si>
    <t>CAL WAS</t>
  </si>
  <si>
    <t>HENRY PEARL</t>
  </si>
  <si>
    <t>476 PEARL RD</t>
  </si>
  <si>
    <t>(802) 535-9409</t>
  </si>
  <si>
    <t>HPEARL@LEG.STATE.VT.US</t>
  </si>
  <si>
    <r>
      <rPr>
        <u val="single"/>
        <sz val="12"/>
        <color indexed="14"/>
        <rFont val="Arial Narrow"/>
      </rPr>
      <t>Henry Pearl 2022 Financial Disclosure-Consent_5324a617-6ca3-4964-ac64-17a76dfd456f.pdf</t>
    </r>
  </si>
  <si>
    <t>CHI 1</t>
  </si>
  <si>
    <t>JANA BROWN -</t>
  </si>
  <si>
    <t>RICHMOND</t>
  </si>
  <si>
    <t>PO BOX 66</t>
  </si>
  <si>
    <t>05477</t>
  </si>
  <si>
    <t>(802) 999-4333</t>
  </si>
  <si>
    <t>JANABROWNFORSTATEREP@GMAIL.COM</t>
  </si>
  <si>
    <t>JANABROWNFORVT.COM</t>
  </si>
  <si>
    <r>
      <rPr>
        <u val="single"/>
        <sz val="12"/>
        <color indexed="14"/>
        <rFont val="Arial Narrow"/>
      </rPr>
      <t>JANA BROWN FINANCIAL DISCLOSURE_9fe11504-0eda-4b9e-b79d-d226fa7f0ed8.pdf</t>
    </r>
  </si>
  <si>
    <t>CHI 10</t>
  </si>
  <si>
    <t>KATE NUGENT -</t>
  </si>
  <si>
    <t>SOUTH BURLINGTON</t>
  </si>
  <si>
    <t>18 BARRETT ST</t>
  </si>
  <si>
    <t>05403</t>
  </si>
  <si>
    <t>(508) 364-8265</t>
  </si>
  <si>
    <t>KATENUGENT@GMAIL.COM</t>
  </si>
  <si>
    <r>
      <rPr>
        <u val="single"/>
        <sz val="12"/>
        <color indexed="14"/>
        <rFont val="Arial Narrow"/>
      </rPr>
      <t>nugentcampaign_de8e5035-9a9e-44a7-8dd2-3afea3717b82.pdf</t>
    </r>
  </si>
  <si>
    <t>CHI 11</t>
  </si>
  <si>
    <t>BRIAN MINIER</t>
  </si>
  <si>
    <t>71 MEADOW RD</t>
  </si>
  <si>
    <t>(802) 777-9647</t>
  </si>
  <si>
    <t>MINIER4VTHOUSE@GMAIL.COM</t>
  </si>
  <si>
    <t>BIT/LY/MINIER4VTHOUSE</t>
  </si>
  <si>
    <t>minier campaign_fe436d85-994d-43aa-b887-1fcc715fe650.pdf</t>
  </si>
  <si>
    <t>CHI 12</t>
  </si>
  <si>
    <t>MARTIN LALONDE</t>
  </si>
  <si>
    <t>304 FOUR SISTERS RD</t>
  </si>
  <si>
    <t>(802) 863-3086</t>
  </si>
  <si>
    <t>MARTINLALONDEVT@GMAIL.COM</t>
  </si>
  <si>
    <t>MARTINLALONDEVT.COM</t>
  </si>
  <si>
    <r>
      <rPr>
        <u val="single"/>
        <sz val="12"/>
        <color indexed="14"/>
        <rFont val="Arial Narrow"/>
      </rPr>
      <t>candidate financial filing_203e2278-d580-4018-ac07-111a9471e7be.pdf</t>
    </r>
  </si>
  <si>
    <t>CHI 13</t>
  </si>
  <si>
    <t>TOM LICATA</t>
  </si>
  <si>
    <t>BURLINGTON</t>
  </si>
  <si>
    <t>172 DEFOREST RD</t>
  </si>
  <si>
    <t>05401</t>
  </si>
  <si>
    <t>(802) 363-9362</t>
  </si>
  <si>
    <t>TOMLICATA2@COMCAST.NET</t>
  </si>
  <si>
    <t>LICATA4HOUSE.COM</t>
  </si>
  <si>
    <r>
      <rPr>
        <u val="single"/>
        <sz val="12"/>
        <color indexed="14"/>
        <rFont val="Arial Narrow"/>
      </rPr>
      <t>Licata Tom FD Chitt 13_bdc120bb-2b37-45b4-b3d1-0e0ceee7ce34.pdf</t>
    </r>
  </si>
  <si>
    <t>GABRIELLE STEBBINS -</t>
  </si>
  <si>
    <t>PO BOX 4587</t>
  </si>
  <si>
    <t>05406</t>
  </si>
  <si>
    <t>(802) 391-9502</t>
  </si>
  <si>
    <t>GABRIELLE.STEBBINSVT@GMAIL.COM</t>
  </si>
  <si>
    <t>WWW.STEBBINSFORVT.COM</t>
  </si>
  <si>
    <r>
      <rPr>
        <u val="single"/>
        <sz val="12"/>
        <color indexed="14"/>
        <rFont val="Arial Narrow"/>
      </rPr>
      <t>Gabriell Stebbins Financial Disclosure_078a6e4d-bcbf-4d6c-bbc7-cd35125bcc13.pdf</t>
    </r>
  </si>
  <si>
    <t>TIFF BLUEMLE -</t>
  </si>
  <si>
    <t>160 LOCUST TERR.</t>
  </si>
  <si>
    <t>(802) 393-8171</t>
  </si>
  <si>
    <t>TIFF@TIFFBLUEMLE.COM</t>
  </si>
  <si>
    <t>WWW.TIFFBLUEMLE.COM</t>
  </si>
  <si>
    <r>
      <rPr>
        <u val="single"/>
        <sz val="12"/>
        <color indexed="14"/>
        <rFont val="Arial Narrow"/>
      </rPr>
      <t>Tiff Bluemle Financial Disclosure_ee4220ef-da7a-49e2-a65d-c2398bcb27e0.pdf</t>
    </r>
  </si>
  <si>
    <t>CHI 14</t>
  </si>
  <si>
    <t>BARBARA RACHELSON</t>
  </si>
  <si>
    <t>205 SUMMIT ST</t>
  </si>
  <si>
    <t>(802) 373-0846</t>
  </si>
  <si>
    <t>BARBARA.RACHELSON@GMAIL.COM</t>
  </si>
  <si>
    <t>BARBARARACHELSON.COM</t>
  </si>
  <si>
    <r>
      <rPr>
        <u val="single"/>
        <sz val="12"/>
        <color indexed="14"/>
        <rFont val="Arial Narrow"/>
      </rPr>
      <t>Barbara Rachelson Financial Disclosure_c0b3861b-18ff-48fc-8607-e030006c4be3.pdf</t>
    </r>
  </si>
  <si>
    <t>MARY-KATHERINE STONE</t>
  </si>
  <si>
    <t>297 COLLEGE ST, C6</t>
  </si>
  <si>
    <t>(205) 353-2142</t>
  </si>
  <si>
    <t>STONEFORVERMONT@GMAIL.COM</t>
  </si>
  <si>
    <t>WWW.STONEFORVERMONT.COM</t>
  </si>
  <si>
    <r>
      <rPr>
        <u val="single"/>
        <sz val="12"/>
        <color indexed="14"/>
        <rFont val="Arial Narrow"/>
      </rPr>
      <t>Mary-Katherine Stone Financial Disclosure_4c260cae-0368-4383-b681-38f310f765e1.pdf</t>
    </r>
  </si>
  <si>
    <t>CHI 15</t>
  </si>
  <si>
    <t>BRIAN CINA</t>
  </si>
  <si>
    <t>12 ISHAM ST, 1/2</t>
  </si>
  <si>
    <t>(802) 233-9131</t>
  </si>
  <si>
    <t>CINAFORHOUSE@GMAIL.COM</t>
  </si>
  <si>
    <t>WWW.CINAFORHOUSE.COM</t>
  </si>
  <si>
    <r>
      <rPr>
        <u val="single"/>
        <sz val="12"/>
        <color indexed="14"/>
        <rFont val="Arial Narrow"/>
      </rPr>
      <t>Brian Cina Financial Disclosure_51b0ea65-826b-4a06-95ee-f3ae537e7496.pdf</t>
    </r>
  </si>
  <si>
    <t>TROY HEADRICK</t>
  </si>
  <si>
    <t>75 BILODEAU CRT</t>
  </si>
  <si>
    <t>(802) 922-3524</t>
  </si>
  <si>
    <t>TROYHEADRICKVT@GMAIL.COM</t>
  </si>
  <si>
    <t>TROYHEADRICK.COM</t>
  </si>
  <si>
    <r>
      <rPr>
        <u val="single"/>
        <sz val="12"/>
        <color indexed="14"/>
        <rFont val="Arial Narrow"/>
      </rPr>
      <t>Troy Headrick Financial Disclosure_362b0fe4-4c84-46a1-8ea5-0134a09a0353.pdf</t>
    </r>
  </si>
  <si>
    <t>CHI 16</t>
  </si>
  <si>
    <t>JILL KROWINSKI -</t>
  </si>
  <si>
    <t>31 SPRING ST</t>
  </si>
  <si>
    <t>(802) 324-9246</t>
  </si>
  <si>
    <t>JILL.KROWINSKI@GMAIL.COM</t>
  </si>
  <si>
    <t>WWW.JILLKROWINSKI.COM</t>
  </si>
  <si>
    <r>
      <rPr>
        <u val="single"/>
        <sz val="12"/>
        <color indexed="14"/>
        <rFont val="Arial Narrow"/>
      </rPr>
      <t>Jill Krowinski Financial Disclosure_537c66a2-1070-4d27-89b5-a6c633687546.pdf</t>
    </r>
  </si>
  <si>
    <t>KATE LOGAN</t>
  </si>
  <si>
    <t>37 BRIGHT ST, 109</t>
  </si>
  <si>
    <t>(802) 552-8206</t>
  </si>
  <si>
    <t>KATELOGANFORHOUSE@GMAIL.COM</t>
  </si>
  <si>
    <t>KATELOGANFORHOUSE.COM</t>
  </si>
  <si>
    <r>
      <rPr>
        <u val="single"/>
        <sz val="12"/>
        <color indexed="14"/>
        <rFont val="Arial Narrow"/>
      </rPr>
      <t>Kate Logan Financial Discloure_f490d4a9-ec60-4715-b3ef-15d16e907903.pdf</t>
    </r>
  </si>
  <si>
    <t>CHI 17</t>
  </si>
  <si>
    <t>EMMA MULVANEY-STANAK</t>
  </si>
  <si>
    <t>79 FRONT ST</t>
  </si>
  <si>
    <t>(802) 448-0838</t>
  </si>
  <si>
    <t>EMMAFORVTHOUSE@GMAIL.COM</t>
  </si>
  <si>
    <t>WWW.EMMAFORVTHOUSE.COM</t>
  </si>
  <si>
    <r>
      <rPr>
        <u val="single"/>
        <sz val="12"/>
        <color indexed="14"/>
        <rFont val="Arial Narrow"/>
      </rPr>
      <t>Emma Mulvaney-Stanak Financial DIsclosure_1651c564-0fe2-42eb-beed-1fe0d08d53a8.pdf</t>
    </r>
  </si>
  <si>
    <t>CHI 18</t>
  </si>
  <si>
    <t>CAROL ODE -</t>
  </si>
  <si>
    <t>229 APPLETREE POINT RD</t>
  </si>
  <si>
    <t>05408</t>
  </si>
  <si>
    <t>(802) 238-6252</t>
  </si>
  <si>
    <t>ODE.CAROL@GMAIL.COM</t>
  </si>
  <si>
    <r>
      <rPr>
        <u val="single"/>
        <sz val="12"/>
        <color indexed="14"/>
        <rFont val="Arial Narrow"/>
      </rPr>
      <t>Ode - Financial Disclosure_618f5ff5-4f76-4965-b462-c527cb6515f1.pdf</t>
    </r>
  </si>
  <si>
    <t>ROBERT HOOPER</t>
  </si>
  <si>
    <t>3 GREY MEADOW DR</t>
  </si>
  <si>
    <t>HOOPER4HOUSE2018@GMAIL.COM</t>
  </si>
  <si>
    <t>BOBHOOPER.ORG</t>
  </si>
  <si>
    <r>
      <rPr>
        <u val="single"/>
        <sz val="12"/>
        <color indexed="14"/>
        <rFont val="Arial Narrow"/>
      </rPr>
      <t>Robert Hooper Financial Disclosure_39240e31-9a3e-420f-9cb3-918e539f4dad.pdf</t>
    </r>
  </si>
  <si>
    <t>CHI 19</t>
  </si>
  <si>
    <t>SARITA AUSTIN -</t>
  </si>
  <si>
    <t>COLCHESTER</t>
  </si>
  <si>
    <t>285 CROOKED CREEK RD</t>
  </si>
  <si>
    <t>05446</t>
  </si>
  <si>
    <t>(802) 310-4698</t>
  </si>
  <si>
    <t>(802) 210-4698</t>
  </si>
  <si>
    <t>SARITAAUSTIN@GMAIL.COM</t>
  </si>
  <si>
    <r>
      <rPr>
        <u val="single"/>
        <sz val="12"/>
        <color indexed="14"/>
        <rFont val="Arial Narrow"/>
      </rPr>
      <t>DOC052622-001_60ff9931-958d-4d5c-916b-49cf83a35925.pdf</t>
    </r>
  </si>
  <si>
    <t>PATRICK M. BRENNAN</t>
  </si>
  <si>
    <t>96 TANGLEWOOD DR</t>
  </si>
  <si>
    <t>(802) 863-3773</t>
  </si>
  <si>
    <t>PBRENNAN@LEG.STATE.VT.US</t>
  </si>
  <si>
    <r>
      <rPr>
        <u val="single"/>
        <sz val="12"/>
        <color indexed="14"/>
        <rFont val="Arial Narrow"/>
      </rPr>
      <t>DOC052622-002_45365472-47f4-402b-85d2-bb6e387e44f6.pdf</t>
    </r>
  </si>
  <si>
    <t>CHI 2</t>
  </si>
  <si>
    <t>ANGELA ARSENAULT</t>
  </si>
  <si>
    <t>WILLISTON</t>
  </si>
  <si>
    <t>PO BOX 1102</t>
  </si>
  <si>
    <t>05495</t>
  </si>
  <si>
    <t>AMARSENAULT@GMAIL.COM</t>
  </si>
  <si>
    <t>ANGELAFORWILLISTON.COM</t>
  </si>
  <si>
    <r>
      <rPr>
        <u val="single"/>
        <sz val="12"/>
        <color indexed="14"/>
        <rFont val="Arial Narrow"/>
      </rPr>
      <t>ARSENAULT_FINANCIAL07654520220525141128_07db8dc6-dd10-45d1-814e-9ce07cbf4141.pdf</t>
    </r>
  </si>
  <si>
    <t>ERIN BRADY</t>
  </si>
  <si>
    <t>48 BROOKSIDE DR</t>
  </si>
  <si>
    <t>CONTACT@ERINBRADYFORWILLISTON.COM</t>
  </si>
  <si>
    <t>ERINBRADYFORWILLISTON.COM</t>
  </si>
  <si>
    <r>
      <rPr>
        <u val="single"/>
        <sz val="12"/>
        <color indexed="14"/>
        <rFont val="Arial Narrow"/>
      </rPr>
      <t>doc07636320220523101004_b32bbc06-69c0-4ecc-8489-d141b6b1d78e.pdf</t>
    </r>
  </si>
  <si>
    <t>CHI 20</t>
  </si>
  <si>
    <t>SETH CHASE</t>
  </si>
  <si>
    <t>PO BOX 131</t>
  </si>
  <si>
    <t>(802) 662-0787</t>
  </si>
  <si>
    <t>CHASE4VT@GMAIL.COM</t>
  </si>
  <si>
    <t>FACEBOOK.COM/CHASE4VT</t>
  </si>
  <si>
    <r>
      <rPr>
        <u val="single"/>
        <sz val="12"/>
        <color indexed="14"/>
        <rFont val="Arial Narrow"/>
      </rPr>
      <t>DOC052622-003_884d8528-3047-412a-abf9-91c0bdd27136.pdf</t>
    </r>
  </si>
  <si>
    <t>DOUG WOOD</t>
  </si>
  <si>
    <t>75 WINTERGREEN DR</t>
  </si>
  <si>
    <t>(802) 373-9580</t>
  </si>
  <si>
    <t>DWOODBTV@GMAIL.COM</t>
  </si>
  <si>
    <t>DOUGWOODFORVTHOUSE.COM</t>
  </si>
  <si>
    <r>
      <rPr>
        <u val="single"/>
        <sz val="12"/>
        <color indexed="14"/>
        <rFont val="Arial Narrow"/>
      </rPr>
      <t>DOC052622_008b6374-6804-4a21-bccb-797a1ef8824f.pdf</t>
    </r>
  </si>
  <si>
    <t>CURT TAYLOR</t>
  </si>
  <si>
    <t>436 SUNDERLAND WOODS RD</t>
  </si>
  <si>
    <t>(802) 324-7188</t>
  </si>
  <si>
    <t>CURTTAYLORVT@GMAIL.COM</t>
  </si>
  <si>
    <t>CT4VT.COM</t>
  </si>
  <si>
    <r>
      <rPr>
        <u val="single"/>
        <sz val="12"/>
        <color indexed="14"/>
        <rFont val="Arial Narrow"/>
      </rPr>
      <t>DOC052422_b682e45a-8ec7-4af7-a2ad-eb028ca6d727.pdf</t>
    </r>
  </si>
  <si>
    <t>CHI 21</t>
  </si>
  <si>
    <t>JORDAN MATTE</t>
  </si>
  <si>
    <t>WINOOSKI</t>
  </si>
  <si>
    <t>139 W SPRING ST, B</t>
  </si>
  <si>
    <t>05404</t>
  </si>
  <si>
    <t>(802) 825-6556</t>
  </si>
  <si>
    <t>JORDANFORWINOOSKI@GMAIL.COM</t>
  </si>
  <si>
    <r>
      <rPr>
        <u val="single"/>
        <sz val="12"/>
        <color indexed="14"/>
        <rFont val="Arial Narrow"/>
      </rPr>
      <t>Matte Jordan Chitt 21 FD_89873d92-6f70-4210-bb4c-b0f0508de857.pdf</t>
    </r>
  </si>
  <si>
    <t>TAYLOR SMALL</t>
  </si>
  <si>
    <t>PO BOX 543</t>
  </si>
  <si>
    <t>(802) 391-0569</t>
  </si>
  <si>
    <t>TAYLOR@TAYLORSMALLVT.COM</t>
  </si>
  <si>
    <t>TAYLORSMALLVT.COM</t>
  </si>
  <si>
    <r>
      <rPr>
        <u val="single"/>
        <sz val="12"/>
        <color indexed="14"/>
        <rFont val="Arial Narrow"/>
      </rPr>
      <t>Small-Consent of Candidate_0723b8e9-9812-429a-bbe5-a0a2c014c5e0.pdf</t>
    </r>
  </si>
  <si>
    <t>DAISY BERBECO -</t>
  </si>
  <si>
    <t>PO BOX 381</t>
  </si>
  <si>
    <t>(802) 391-4112</t>
  </si>
  <si>
    <t>DAISYBERBECOVT@GMAIL.COM</t>
  </si>
  <si>
    <t>WWW.DAISYFORWINOOSKI.COM</t>
  </si>
  <si>
    <r>
      <rPr>
        <u val="single"/>
        <sz val="12"/>
        <color indexed="14"/>
        <rFont val="Arial Narrow"/>
      </rPr>
      <t>Berbeco Financial 2022_69d37699-a7a2-4afc-be02-67a8174de0f2.pdf</t>
    </r>
  </si>
  <si>
    <t>CHI 22</t>
  </si>
  <si>
    <t>KAREN DOLAN</t>
  </si>
  <si>
    <t>ESSEX CITY</t>
  </si>
  <si>
    <t>28 JACKSON ST</t>
  </si>
  <si>
    <t>ESSEX JCT</t>
  </si>
  <si>
    <t>05452</t>
  </si>
  <si>
    <t>(802) 233-4434</t>
  </si>
  <si>
    <t>KAREN@DOLANFORVTHOUSE.COM</t>
  </si>
  <si>
    <t>WWW.DOLANFORVTHOUSE.COM</t>
  </si>
  <si>
    <r>
      <rPr>
        <u val="single"/>
        <sz val="12"/>
        <color indexed="14"/>
        <rFont val="Arial Narrow"/>
      </rPr>
      <t>dolan_financial_chit22_f2fcab7e-b200-4456-b19d-32dcf4b004a3.pdf</t>
    </r>
  </si>
  <si>
    <t>SETH ADAM MANLEY</t>
  </si>
  <si>
    <t>PO BOX 5512</t>
  </si>
  <si>
    <t>05453</t>
  </si>
  <si>
    <t>(802) 373-0960</t>
  </si>
  <si>
    <t>ADAM@MANLEYFORVERMONT.US</t>
  </si>
  <si>
    <t>MANLEYFORVERMONT.US</t>
  </si>
  <si>
    <r>
      <rPr>
        <u val="single"/>
        <sz val="12"/>
        <color indexed="14"/>
        <rFont val="Arial Narrow"/>
      </rPr>
      <t>manley_financial_Chit22_714b00d6-adc0-4249-99ae-5d4c5145712a.pdf</t>
    </r>
  </si>
  <si>
    <t>Brian Christie</t>
  </si>
  <si>
    <t>WRITE-IN</t>
  </si>
  <si>
    <t>LORI HOUGHTON</t>
  </si>
  <si>
    <t>40 SCHOOL ST</t>
  </si>
  <si>
    <t>ESSEX</t>
  </si>
  <si>
    <t>(802) 373-0599</t>
  </si>
  <si>
    <t>HOUGHTON.LORI@GMAIL.COM</t>
  </si>
  <si>
    <t>WWW.LORIHOUGHTON.COM</t>
  </si>
  <si>
    <r>
      <rPr>
        <u val="single"/>
        <sz val="12"/>
        <color indexed="14"/>
        <rFont val="Arial Narrow"/>
      </rPr>
      <t>houghton_financial_chit22_0bb5995e-1656-4641-8c31-cfa86d215e5f.pdf</t>
    </r>
  </si>
  <si>
    <t>CHI 23</t>
  </si>
  <si>
    <t>Maryse Dunbar</t>
  </si>
  <si>
    <t>Dennis White</t>
  </si>
  <si>
    <t>REY GAROFANO -</t>
  </si>
  <si>
    <t>ESSEX TOWN</t>
  </si>
  <si>
    <t>PO BOX 8093</t>
  </si>
  <si>
    <t>(802) 922-3311</t>
  </si>
  <si>
    <t>REYGAROFANO@GMAIL.COM</t>
  </si>
  <si>
    <r>
      <rPr>
        <u val="single"/>
        <sz val="12"/>
        <color indexed="14"/>
        <rFont val="Arial Narrow"/>
      </rPr>
      <t>garofano_financial_chit23_8c608717-6263-43c2-8573-1e4ffb019bb9.pdf</t>
    </r>
  </si>
  <si>
    <t>LEONORA DODGE</t>
  </si>
  <si>
    <t>PO BOX 8150</t>
  </si>
  <si>
    <t>05451</t>
  </si>
  <si>
    <t>(802) 871-5449</t>
  </si>
  <si>
    <t>LEONORA4VERMONT@GMAIL.COM</t>
  </si>
  <si>
    <t>WWW.LEONORAFORVERMONT.ORG</t>
  </si>
  <si>
    <r>
      <rPr>
        <u val="single"/>
        <sz val="12"/>
        <color indexed="14"/>
        <rFont val="Arial Narrow"/>
      </rPr>
      <t>dodge_financial_Chit23_b9d50c8b-da35-4dfe-bac4-5324fdae4f72.pdf</t>
    </r>
  </si>
  <si>
    <t>CHI 24</t>
  </si>
  <si>
    <t>ROGER DRURY</t>
  </si>
  <si>
    <t>209 OLD STAGE RD</t>
  </si>
  <si>
    <t>(802) 233-3851</t>
  </si>
  <si>
    <r>
      <rPr>
        <u val="single"/>
        <sz val="12"/>
        <color indexed="14"/>
        <rFont val="Arial Narrow"/>
      </rPr>
      <t>drury_financial_chit24_ecba9f77-dca9-487c-94ac-e7381d5939e0.pdf</t>
    </r>
  </si>
  <si>
    <t>ALYSSA BLACK -</t>
  </si>
  <si>
    <t>PO BOX 9141</t>
  </si>
  <si>
    <t>(802) 598-1026</t>
  </si>
  <si>
    <t>ALYSSAHBLACK@GMAIL.COM</t>
  </si>
  <si>
    <t>ALYSSAFORVT.ORG</t>
  </si>
  <si>
    <r>
      <rPr>
        <u val="single"/>
        <sz val="12"/>
        <color indexed="14"/>
        <rFont val="Arial Narrow"/>
      </rPr>
      <t>black_financial_chit24_54ca7046-11b2-4550-8b95-c2ca8e7e7975.pdf</t>
    </r>
  </si>
  <si>
    <t>CHI 25</t>
  </si>
  <si>
    <t>JULIA ANDREWS -</t>
  </si>
  <si>
    <t>WESTFORD</t>
  </si>
  <si>
    <t>PO BOX 33</t>
  </si>
  <si>
    <t>05494</t>
  </si>
  <si>
    <t>(802) 324-9273</t>
  </si>
  <si>
    <t>JULIA@ANDREWSFORVERMONT.COM</t>
  </si>
  <si>
    <t>WWW.ANDREWSFORVERMONT.COM</t>
  </si>
  <si>
    <r>
      <rPr>
        <u val="single"/>
        <sz val="12"/>
        <color indexed="14"/>
        <rFont val="Arial Narrow"/>
      </rPr>
      <t>Julia_Andrews Financial Disclosure Statement_18fc5d2a-0c31-4c2e-a721-3df8d1478261.pdf</t>
    </r>
  </si>
  <si>
    <t>ALLISON DUQUETTE</t>
  </si>
  <si>
    <t>MILTON</t>
  </si>
  <si>
    <t>PO BOX 784</t>
  </si>
  <si>
    <t>05468</t>
  </si>
  <si>
    <t>(802) 318-8663</t>
  </si>
  <si>
    <t>ALLISONDUQUETTEFORVERMONT@GMAIL.COM</t>
  </si>
  <si>
    <r>
      <rPr>
        <u val="single"/>
        <sz val="12"/>
        <color indexed="14"/>
        <rFont val="Arial Narrow"/>
      </rPr>
      <t>duquette financial documents_e74a1e17-1fbb-45bf-8627-2155514ab5c5.pdf</t>
    </r>
  </si>
  <si>
    <t>CHI 3</t>
  </si>
  <si>
    <t>TREVOR SQUIRRELL</t>
  </si>
  <si>
    <t>UNDERHILL</t>
  </si>
  <si>
    <t>PO BOX 128</t>
  </si>
  <si>
    <t>05490</t>
  </si>
  <si>
    <t>(802) 324-2601</t>
  </si>
  <si>
    <t>TSQUIRRE@SOVER.NET</t>
  </si>
  <si>
    <r>
      <rPr>
        <u val="single"/>
        <sz val="12"/>
        <color indexed="14"/>
        <rFont val="Arial Narrow"/>
      </rPr>
      <t>TS_20220524171230_d93664c4-522f-496d-b08a-6ab4b1ddc99a.pdf</t>
    </r>
  </si>
  <si>
    <t>EDYE GRANING</t>
  </si>
  <si>
    <t>JERICHO</t>
  </si>
  <si>
    <t>44 MANSFIELD DR</t>
  </si>
  <si>
    <t>05465</t>
  </si>
  <si>
    <t>(802) 899-3207</t>
  </si>
  <si>
    <t>EDYE.GRANING@GMAIL.COM</t>
  </si>
  <si>
    <r>
      <rPr>
        <u val="single"/>
        <sz val="12"/>
        <color indexed="14"/>
        <rFont val="Arial Narrow"/>
      </rPr>
      <t>EG_20220524171925_2957f307-12b3-4fca-a0df-305b09cf2fc7.pdf</t>
    </r>
  </si>
  <si>
    <t>CHI 4</t>
  </si>
  <si>
    <t>SARAH J. TOSCANO</t>
  </si>
  <si>
    <t>HINESBURG</t>
  </si>
  <si>
    <t>128 BIRCHWOOD DR</t>
  </si>
  <si>
    <t>05461</t>
  </si>
  <si>
    <t>(802) 324-2190</t>
  </si>
  <si>
    <t>SARAHTOSCANOFORVT@OUTLOOK.COM</t>
  </si>
  <si>
    <r>
      <rPr>
        <u val="single"/>
        <sz val="12"/>
        <color indexed="14"/>
        <rFont val="Arial Narrow"/>
      </rPr>
      <t>Toscano financial disclosure 2022_47fc4b5e-a251-4b34-8b3f-30ecb85ad08b.pdf</t>
    </r>
  </si>
  <si>
    <t>PHIL POUECH</t>
  </si>
  <si>
    <t>67 NEW SOUTH FARM</t>
  </si>
  <si>
    <t>(802) 482-2060</t>
  </si>
  <si>
    <t>PPOUECH@GMAVT.NET</t>
  </si>
  <si>
    <r>
      <rPr>
        <u val="single"/>
        <sz val="12"/>
        <color indexed="14"/>
        <rFont val="Arial Narrow"/>
      </rPr>
      <t>Pouech financial disclosure 2022_0d32557d-da65-4c2b-a160-e3a24b58dd5f.pdf</t>
    </r>
  </si>
  <si>
    <t>CHI 5</t>
  </si>
  <si>
    <t>CHEA WATERS EVANS</t>
  </si>
  <si>
    <t>CHARLOTTE</t>
  </si>
  <si>
    <t>181 WINDSWEPT LN</t>
  </si>
  <si>
    <t>05445</t>
  </si>
  <si>
    <r>
      <rPr>
        <u val="single"/>
        <sz val="12"/>
        <color indexed="14"/>
        <rFont val="Arial Narrow"/>
      </rPr>
      <t>Chea Evans Financial Disclosure_45f73b3d-7838-417b-8fde-07db2d6a394c.pdf</t>
    </r>
  </si>
  <si>
    <t>CHI 6</t>
  </si>
  <si>
    <t>KATE LALLEY -</t>
  </si>
  <si>
    <t>SHELBURNE</t>
  </si>
  <si>
    <t>78 YACHT HAVEN DRIVE</t>
  </si>
  <si>
    <t>05482</t>
  </si>
  <si>
    <t>(802) 578-6964</t>
  </si>
  <si>
    <t>KATELALLEY2@GMAIL.COM</t>
  </si>
  <si>
    <r>
      <rPr>
        <u val="single"/>
        <sz val="12"/>
        <color indexed="14"/>
        <rFont val="Arial Narrow"/>
      </rPr>
      <t>Lalley Financial Disclosure 2022_d42d9d2c-f66e-4457-b5da-0efb66608e3d.pdf</t>
    </r>
  </si>
  <si>
    <t>CHI 7</t>
  </si>
  <si>
    <t>JESSICA BRUMSTED -</t>
  </si>
  <si>
    <t>228 CASPIAN LN</t>
  </si>
  <si>
    <t>(802) 233-2120</t>
  </si>
  <si>
    <t>JESSICA.BRUMSTED@ICLOUD.COM</t>
  </si>
  <si>
    <r>
      <rPr>
        <u val="single"/>
        <sz val="12"/>
        <color indexed="14"/>
        <rFont val="Arial Narrow"/>
      </rPr>
      <t>20220525113500_69fc2349-b2ec-4436-9961-8262897186d7.pdf</t>
    </r>
  </si>
  <si>
    <t>CHI 8</t>
  </si>
  <si>
    <t>NOAH HYMAN</t>
  </si>
  <si>
    <t>1575 DORSET ST</t>
  </si>
  <si>
    <t>(267) 243-8490</t>
  </si>
  <si>
    <t>NOAHEHYMAN@GMAIL.COM</t>
  </si>
  <si>
    <r>
      <rPr>
        <u val="single"/>
        <sz val="12"/>
        <color indexed="14"/>
        <rFont val="Arial Narrow"/>
      </rPr>
      <t>hyman campaign_9b14b944-4868-4f20-b81a-09cbfe345225.pdf</t>
    </r>
  </si>
  <si>
    <t>CHI 9</t>
  </si>
  <si>
    <t>EMILY KRASNOW -</t>
  </si>
  <si>
    <t>P.O. BOX 2142</t>
  </si>
  <si>
    <t>05407</t>
  </si>
  <si>
    <t>(802) 922-5885</t>
  </si>
  <si>
    <t>EMILIE@EMILIEKRASNOW.COM</t>
  </si>
  <si>
    <t>EMILIEKRASNOW.COM</t>
  </si>
  <si>
    <r>
      <rPr>
        <u val="single"/>
        <sz val="12"/>
        <color indexed="14"/>
        <rFont val="Arial Narrow"/>
      </rPr>
      <t>krasnow campaign_80bb5869-bc84-47f7-854f-7ecf0a9be7f8.pdf</t>
    </r>
  </si>
  <si>
    <t>CHI FRA</t>
  </si>
  <si>
    <t>Emily Hecker</t>
  </si>
  <si>
    <t>CHRIS MATTOS</t>
  </si>
  <si>
    <t>37 SMITH RD</t>
  </si>
  <si>
    <t>(802) 922-2059</t>
  </si>
  <si>
    <t>CHRIS.MATTOSVT@GMAIL.COM</t>
  </si>
  <si>
    <r>
      <rPr>
        <u val="single"/>
        <sz val="12"/>
        <color indexed="14"/>
        <rFont val="Arial Narrow"/>
      </rPr>
      <t>Mattos - Financial Disclosure Stmt_e791e6d3-aa07-4ade-85a0-2907885a2018.pdf</t>
    </r>
  </si>
  <si>
    <t>CHRIS TAYLOR</t>
  </si>
  <si>
    <t>78 ARROWHEAD AVE</t>
  </si>
  <si>
    <t>(802) 233-7579</t>
  </si>
  <si>
    <t>CHRISTAYLORVT@GMAIL.COM</t>
  </si>
  <si>
    <r>
      <rPr>
        <u val="single"/>
        <sz val="12"/>
        <color indexed="14"/>
        <rFont val="Arial Narrow"/>
      </rPr>
      <t>Taylor - Financial Disclosure Stmt_86c9f77e-1cd4-41d8-8305-6511cd10019f.pdf</t>
    </r>
  </si>
  <si>
    <t>ESX CAL</t>
  </si>
  <si>
    <t>TERRI LYNN WILLIAMS</t>
  </si>
  <si>
    <t>GRANBY</t>
  </si>
  <si>
    <t>1171 SHORES HL</t>
  </si>
  <si>
    <t>05840</t>
  </si>
  <si>
    <t>(802) 535-4704</t>
  </si>
  <si>
    <t>TWILLIAMS@LEG.STATE.VT.US</t>
  </si>
  <si>
    <r>
      <rPr>
        <u val="single"/>
        <sz val="12"/>
        <color indexed="14"/>
        <rFont val="Arial Narrow"/>
      </rPr>
      <t>T WILLIAMS FINANCIAL_6b29fd4a-9b4d-4098-a5f9-ab11ad8b2741.pdf</t>
    </r>
  </si>
  <si>
    <t>ESX ORL</t>
  </si>
  <si>
    <t>LARRY LABOR</t>
  </si>
  <si>
    <t>MORGAN</t>
  </si>
  <si>
    <t>1000 OLD BLAKE FARM ROAD</t>
  </si>
  <si>
    <t>05853</t>
  </si>
  <si>
    <t>(802) 895-4112</t>
  </si>
  <si>
    <t>LLABOR247@OUTLOOK.COM</t>
  </si>
  <si>
    <r>
      <rPr>
        <u val="single"/>
        <sz val="12"/>
        <color indexed="14"/>
        <rFont val="Arial Narrow"/>
      </rPr>
      <t>DOC052422_98e86a48-1655-4862-aea4-b2f0a7141a94.pdf</t>
    </r>
  </si>
  <si>
    <t>PEGGY STEVENS</t>
  </si>
  <si>
    <t>CHARLESTON</t>
  </si>
  <si>
    <t>PO BOX 222</t>
  </si>
  <si>
    <t>EAST CHARLESTON</t>
  </si>
  <si>
    <t>05833</t>
  </si>
  <si>
    <t>(802) 723-5951</t>
  </si>
  <si>
    <t>PEGGYSTEVENSFORVTHOUSE@GMAIL.COM</t>
  </si>
  <si>
    <r>
      <rPr>
        <u val="single"/>
        <sz val="12"/>
        <color indexed="14"/>
        <rFont val="Arial Narrow"/>
      </rPr>
      <t>DOC052422 (1)_5aadc02c-494c-42e1-9511-e21f86bbb9b6.pdf</t>
    </r>
  </si>
  <si>
    <t>FRA 1</t>
  </si>
  <si>
    <t>ASHLEY R. BARTLEY</t>
  </si>
  <si>
    <t>FAIRFAX</t>
  </si>
  <si>
    <t>PO BOX 432</t>
  </si>
  <si>
    <t>05454</t>
  </si>
  <si>
    <t>(802) 310-0400</t>
  </si>
  <si>
    <t>ASHLEY@ASHLEYBARTLEY.ORG</t>
  </si>
  <si>
    <t>WWW.ASHLEYBARTLEY.ORG</t>
  </si>
  <si>
    <r>
      <rPr>
        <u val="single"/>
        <sz val="12"/>
        <color indexed="14"/>
        <rFont val="Arial Narrow"/>
      </rPr>
      <t>ASHLEY R BARTLEY_FINANCIAL DISCLOSURE FORM 2022_0dacea42-10fd-4c87-8e98-2756f31181b0.pdf</t>
    </r>
  </si>
  <si>
    <t>CAROLYN WHITNEY BRANAGAN</t>
  </si>
  <si>
    <t>GEORGIA</t>
  </si>
  <si>
    <t>1295 BALLARD RD</t>
  </si>
  <si>
    <t>05478</t>
  </si>
  <si>
    <t>(802) 782-4108</t>
  </si>
  <si>
    <t>CBRANAGAN@COMCAST.NET</t>
  </si>
  <si>
    <r>
      <rPr>
        <u val="single"/>
        <sz val="12"/>
        <color indexed="14"/>
        <rFont val="Arial Narrow"/>
      </rPr>
      <t>CAROLYN BRANAGAN FINANCIAL DISCLOSURE FORM 2022_b8b753f5-d409-44a7-a96c-1e59a7586006.pdf</t>
    </r>
  </si>
  <si>
    <t>ALAN "AL" MAYNARD</t>
  </si>
  <si>
    <t>PO BOX 403</t>
  </si>
  <si>
    <t>(802) 849-7189</t>
  </si>
  <si>
    <t>(802) 734-1510</t>
  </si>
  <si>
    <t>TEAM@MAYNARD4VT.ORG</t>
  </si>
  <si>
    <t>MAYNARD4VT.COM</t>
  </si>
  <si>
    <r>
      <rPr>
        <u val="single"/>
        <sz val="12"/>
        <color indexed="14"/>
        <rFont val="Arial Narrow"/>
      </rPr>
      <t>ALAN MAYNARD_FINANCIAL DISCLOSURE FORM 2022_1496a514-5479-428e-a73c-9ff8fd6bac52.pdf</t>
    </r>
  </si>
  <si>
    <t>DEVON THOMAS</t>
  </si>
  <si>
    <t>2351 PLAINS RD</t>
  </si>
  <si>
    <t>(802) 310-6517</t>
  </si>
  <si>
    <t>REVDEVFORVT@GMAIL.COM</t>
  </si>
  <si>
    <t>REVDEVFORVT.COM</t>
  </si>
  <si>
    <r>
      <rPr>
        <u val="single"/>
        <sz val="12"/>
        <color indexed="14"/>
        <rFont val="Arial Narrow"/>
      </rPr>
      <t>DEVON THOMAS FINANCIAL DISCLOSURE FORM 2022_4e5656c5-2050-4dbe-b5e5-2591a66257d8.pdf</t>
    </r>
  </si>
  <si>
    <t>FRA 2</t>
  </si>
  <si>
    <t>EILEEN "LYNN" DICKINSON</t>
  </si>
  <si>
    <t>SAINT ALBANS TOWN</t>
  </si>
  <si>
    <t>69 BUTTON RD</t>
  </si>
  <si>
    <t>(802) 355-0484</t>
  </si>
  <si>
    <t>LYNNDICKINSON70@COMCAST.NET</t>
  </si>
  <si>
    <r>
      <rPr>
        <u val="single"/>
        <sz val="12"/>
        <color indexed="14"/>
        <rFont val="Arial Narrow"/>
      </rPr>
      <t>Dickinson Financial Disclosure Form_2378c76d-52ef-4d31-9968-11b52baf24b9.pdf</t>
    </r>
  </si>
  <si>
    <t>FRA 3</t>
  </si>
  <si>
    <t>MIKE MCCARTHY</t>
  </si>
  <si>
    <t>SAINT ALBANS CITY</t>
  </si>
  <si>
    <t>113 BANK ST</t>
  </si>
  <si>
    <t>(802) 233-7587</t>
  </si>
  <si>
    <t>MIKE@ILIKEMIKEVT.COM</t>
  </si>
  <si>
    <t>WWW.ILIKEMIKEVT.COM</t>
  </si>
  <si>
    <r>
      <rPr>
        <u val="single"/>
        <sz val="12"/>
        <color indexed="14"/>
        <rFont val="Arial Narrow"/>
      </rPr>
      <t>McCarthy Financial Disclosure_0acdb496-a984-4807-b5ab-45730d0a798f.pdf</t>
    </r>
  </si>
  <si>
    <t>JOE LUNEAU</t>
  </si>
  <si>
    <t>60 SMITH ST</t>
  </si>
  <si>
    <t>(802) 752-7647</t>
  </si>
  <si>
    <r>
      <rPr>
        <u val="single"/>
        <sz val="12"/>
        <color indexed="14"/>
        <rFont val="Arial Narrow"/>
      </rPr>
      <t>Luneau Financial Disclosure_abc90332-aa41-45a2-94ab-ac7acb13336c.pdf</t>
    </r>
  </si>
  <si>
    <t>FRA 4</t>
  </si>
  <si>
    <t>MATTHEW E. WALKER</t>
  </si>
  <si>
    <t>SWANTON</t>
  </si>
  <si>
    <t>10 COUNTRY CLUB ESTS</t>
  </si>
  <si>
    <t>05488</t>
  </si>
  <si>
    <t>(802) 782-1199</t>
  </si>
  <si>
    <t>MWALKER@JCIMAGE.COM</t>
  </si>
  <si>
    <r>
      <rPr>
        <u val="single"/>
        <sz val="12"/>
        <color indexed="14"/>
        <rFont val="Arial Narrow"/>
      </rPr>
      <t>SKM_450i22052614540_a60d63a2-76db-409f-8f9a-0126423b66af.pdf</t>
    </r>
  </si>
  <si>
    <t>THOMAS OLIVER</t>
  </si>
  <si>
    <t>SHELDON</t>
  </si>
  <si>
    <t>106 JACOBS RUN</t>
  </si>
  <si>
    <t>05483</t>
  </si>
  <si>
    <t>(802) 777-3925</t>
  </si>
  <si>
    <t>(802) 877-3925</t>
  </si>
  <si>
    <r>
      <rPr>
        <u val="single"/>
        <sz val="12"/>
        <color indexed="14"/>
        <rFont val="Arial Narrow"/>
      </rPr>
      <t>SKM_450i22052615090_45c7803f-cd05-4a3b-9e12-c18bc5f8b114.pdf</t>
    </r>
  </si>
  <si>
    <t>FRA 5</t>
  </si>
  <si>
    <t>LISA A. HANGO</t>
  </si>
  <si>
    <t>BERKSHIRE</t>
  </si>
  <si>
    <t>471 POTATO HILL RD</t>
  </si>
  <si>
    <t>ENOSBURG FALLS</t>
  </si>
  <si>
    <t>05450</t>
  </si>
  <si>
    <t>(802) 933-4667</t>
  </si>
  <si>
    <t>LAHANGO@GMAIL.COM</t>
  </si>
  <si>
    <t>HANGOFORHOUSE.COM</t>
  </si>
  <si>
    <t>Hango, Lisa A - financial disclosure_10c1756e-f27e-4e16-8a94-3f9da92ff10f.pdf</t>
  </si>
  <si>
    <t>WAYNE LAROCHE</t>
  </si>
  <si>
    <t>FRANKLIN</t>
  </si>
  <si>
    <t>2439 LAKE RD</t>
  </si>
  <si>
    <t>05457</t>
  </si>
  <si>
    <t>(802) 285-6141</t>
  </si>
  <si>
    <t>DEERWAYNE@FRANKLINVT.NET</t>
  </si>
  <si>
    <r>
      <rPr>
        <u val="single"/>
        <sz val="12"/>
        <color indexed="14"/>
        <rFont val="Arial Narrow"/>
      </rPr>
      <t>Laroche, Wayne - financial disclosure_1c778ef4-52f1-4b06-b31a-b8e0c3872b23.pdf</t>
    </r>
  </si>
  <si>
    <t>FRA 6</t>
  </si>
  <si>
    <t>JAMES GREGOIRE</t>
  </si>
  <si>
    <t>FAIRFIELD</t>
  </si>
  <si>
    <t>4668 VT ROUTE 36</t>
  </si>
  <si>
    <t>05455</t>
  </si>
  <si>
    <t>(802) 933-2667</t>
  </si>
  <si>
    <t>JAMES.GREGOOIRE10@GMAIL.COM</t>
  </si>
  <si>
    <t>WWW.JAMESGREGOIRE.COM</t>
  </si>
  <si>
    <r>
      <rPr>
        <u val="single"/>
        <sz val="12"/>
        <color indexed="14"/>
        <rFont val="Arial Narrow"/>
      </rPr>
      <t>James Gregoire Consent_04f39ae9-d368-4c26-87ba-e7c089f8cca7.pdf</t>
    </r>
  </si>
  <si>
    <t>BRENDA KAI CHURCHILL -</t>
  </si>
  <si>
    <t>BAKERSFIELD</t>
  </si>
  <si>
    <t>3919 E BAKERSFIELD RD</t>
  </si>
  <si>
    <t>ENOSBURG</t>
  </si>
  <si>
    <t>(802) 238-1448</t>
  </si>
  <si>
    <t>FRIENDSOFBRENDACHURCHILL@GMAIL.COM</t>
  </si>
  <si>
    <t>WWW.VOTEBRENDACHURCHILL.COM</t>
  </si>
  <si>
    <r>
      <rPr>
        <u val="single"/>
        <sz val="12"/>
        <color indexed="14"/>
        <rFont val="Arial Narrow"/>
      </rPr>
      <t>Brenda ChurchillConsent_19b268ee-f92a-47fe-a0b8-7fb3627eb477.pdf</t>
    </r>
  </si>
  <si>
    <t>FRA 7</t>
  </si>
  <si>
    <t>CINDY WEED</t>
  </si>
  <si>
    <t>ENOSBURGH</t>
  </si>
  <si>
    <t>374 WEEDS LN</t>
  </si>
  <si>
    <t>(802) 933-2545</t>
  </si>
  <si>
    <t>CINDYWEED@HOTMAIL.COM</t>
  </si>
  <si>
    <r>
      <rPr>
        <u val="single"/>
        <sz val="12"/>
        <color indexed="14"/>
        <rFont val="Arial Narrow"/>
      </rPr>
      <t>CW_eba29b2d-509b-4dd3-8e4e-fb8df3adb9c0.pdf</t>
    </r>
  </si>
  <si>
    <t>ALLEN "PENNY" DEMAR</t>
  </si>
  <si>
    <t>PO BOX 31</t>
  </si>
  <si>
    <t>ALLENDEMAR@YAHOO.COM</t>
  </si>
  <si>
    <r>
      <rPr>
        <u val="single"/>
        <sz val="12"/>
        <color indexed="14"/>
        <rFont val="Arial Narrow"/>
      </rPr>
      <t>PENNY_50fbd71f-68f9-4cc0-b0c7-df3b33a46267.pdf</t>
    </r>
  </si>
  <si>
    <t>SUZANNE "SUZI" HULL-CASAVANT</t>
  </si>
  <si>
    <t>PO BOX 835</t>
  </si>
  <si>
    <t>(802) 933-1645</t>
  </si>
  <si>
    <t>FRIENDSOFHULLCASAVANT@GMAIL.COM</t>
  </si>
  <si>
    <t>SUZIHULLCASAVANT.COM</t>
  </si>
  <si>
    <r>
      <rPr>
        <u val="single"/>
        <sz val="12"/>
        <color indexed="14"/>
        <rFont val="Arial Narrow"/>
      </rPr>
      <t>Hull Casavant Suzanne FD Frank 7_665ade43-bb56-49e6-b187-7293c5191c37.pdf</t>
    </r>
  </si>
  <si>
    <t>FRA 8</t>
  </si>
  <si>
    <t>LAUREN DEES-ERICKSON</t>
  </si>
  <si>
    <t>26 RUGG ST</t>
  </si>
  <si>
    <t>(802) 377-0433</t>
  </si>
  <si>
    <t>ERICKSONFORVERMONTHOUSE@GMAIL.COM</t>
  </si>
  <si>
    <t>HTTPS://WWW.LAURENFORVERMONT.COM/</t>
  </si>
  <si>
    <r>
      <rPr>
        <u val="single"/>
        <sz val="12"/>
        <color indexed="14"/>
        <rFont val="Arial Narrow"/>
      </rPr>
      <t>Dees-Erickson Financial Disclosure_89113bf6-fd6e-4ba9-b2c1-a69e9d0d24bf.pdf</t>
    </r>
  </si>
  <si>
    <t>CASEY TOOF</t>
  </si>
  <si>
    <t>16 CLYDE ALLEN DR</t>
  </si>
  <si>
    <t>(802) 309-3522</t>
  </si>
  <si>
    <t>CASEYTOOF@GMAIL.COM</t>
  </si>
  <si>
    <t>WWW.CASEYTOOF.COM</t>
  </si>
  <si>
    <r>
      <rPr>
        <u val="single"/>
        <sz val="12"/>
        <color indexed="14"/>
        <rFont val="Arial Narrow"/>
      </rPr>
      <t>Toof Financial Disclosure_2e294477-1b73-4fb9-9d44-696fa8907683.pdf</t>
    </r>
  </si>
  <si>
    <t>GI CHI</t>
  </si>
  <si>
    <t>JOSIE LEAVITT</t>
  </si>
  <si>
    <t>ANNIE BRABAZON</t>
  </si>
  <si>
    <t>MICHAEL R. MORGAN</t>
  </si>
  <si>
    <t>53 BEAR TRAP RD</t>
  </si>
  <si>
    <t>(802) 881-7835</t>
  </si>
  <si>
    <t>FALCON83@COMCAST.NET</t>
  </si>
  <si>
    <r>
      <rPr>
        <u val="single"/>
        <sz val="12"/>
        <color indexed="14"/>
        <rFont val="Arial Narrow"/>
      </rPr>
      <t>MICHAEL R MORGAN FINANCIAL DISCLOSURE 2022_ad9ef695-84e9-4d66-bc36-e72864767a10.pdf</t>
    </r>
  </si>
  <si>
    <t>ANDY PARADEE</t>
  </si>
  <si>
    <t>GRAND ISLE</t>
  </si>
  <si>
    <t>28 SIMMS POINT RD</t>
  </si>
  <si>
    <t>05458</t>
  </si>
  <si>
    <t>(802) 338-6847</t>
  </si>
  <si>
    <t>ABPARADEE@ICLOUD.COM</t>
  </si>
  <si>
    <r>
      <rPr>
        <u val="single"/>
        <sz val="12"/>
        <color indexed="14"/>
        <rFont val="Arial Narrow"/>
      </rPr>
      <t>ANDY PARADEE FINANCIAL DISCLOSURE 2022_186427a8-4515-4371-a152-3e91a6a4dba2.pdf</t>
    </r>
  </si>
  <si>
    <t>LAM 1</t>
  </si>
  <si>
    <t>JED LIPSKY</t>
  </si>
  <si>
    <t>STOWE</t>
  </si>
  <si>
    <t>PO BOX 366</t>
  </si>
  <si>
    <t>05672</t>
  </si>
  <si>
    <t>(802) 279-3993</t>
  </si>
  <si>
    <t>LIPSKYJED@GMAIL.COM</t>
  </si>
  <si>
    <t>JEDLIPSKY.COM</t>
  </si>
  <si>
    <r>
      <rPr>
        <u val="single"/>
        <sz val="12"/>
        <color indexed="14"/>
        <rFont val="Arial Narrow"/>
      </rPr>
      <t>Lipsky Jed FD Lamoille 1_05eff937-b5eb-46dc-95a8-0f2904527c71.pdf</t>
    </r>
  </si>
  <si>
    <t>SCOTT WEATHERS</t>
  </si>
  <si>
    <t>PO BOX 713</t>
  </si>
  <si>
    <t>(802) 444-1624</t>
  </si>
  <si>
    <t>SCOTT.WEATHERS@MAIL.HARVARD.EDU</t>
  </si>
  <si>
    <t>SCOTTWEATHERS.COM</t>
  </si>
  <si>
    <r>
      <rPr>
        <u val="single"/>
        <sz val="12"/>
        <color indexed="14"/>
        <rFont val="Arial Narrow"/>
      </rPr>
      <t>Financial Disclosure Forms Weathers_0d4447a1-570f-4d18-8ca3-0ed039e2a3fc.pdf</t>
    </r>
  </si>
  <si>
    <t>LAM 2</t>
  </si>
  <si>
    <t>KATE DONNALLY -</t>
  </si>
  <si>
    <t>HYDE PARK</t>
  </si>
  <si>
    <t>P.O. BOX 394</t>
  </si>
  <si>
    <t>05655</t>
  </si>
  <si>
    <t>(802) 777-8148</t>
  </si>
  <si>
    <t>KATEDONNALLYVT@GMAIL.COM</t>
  </si>
  <si>
    <t>KATEDONNALLYVT.COM</t>
  </si>
  <si>
    <r>
      <rPr>
        <u val="single"/>
        <sz val="12"/>
        <color indexed="14"/>
        <rFont val="Arial Narrow"/>
      </rPr>
      <t>DONNALLY2022_c8c4dbbf-9773-466d-9256-d8517b433a26.pdf</t>
    </r>
  </si>
  <si>
    <t>DANIEL NOYES</t>
  </si>
  <si>
    <t>WOLCOTT</t>
  </si>
  <si>
    <t>1394 RICHARD WOOLCUTT RD</t>
  </si>
  <si>
    <t>05680</t>
  </si>
  <si>
    <t>(802) 730-7171</t>
  </si>
  <si>
    <t>DAN@STREAMBANKS.ORG</t>
  </si>
  <si>
    <t>WWW.DANNOYESVT.COM</t>
  </si>
  <si>
    <r>
      <rPr>
        <u val="single"/>
        <sz val="12"/>
        <color indexed="14"/>
        <rFont val="Arial Narrow"/>
      </rPr>
      <t>NOYES2022_339df39e-fb89-4d79-9e39-7afbef2706b1.pdf</t>
    </r>
  </si>
  <si>
    <t>MALCOLM "MAC" TEALE</t>
  </si>
  <si>
    <t>811 BROOK RD</t>
  </si>
  <si>
    <t>(802) 760-8472</t>
  </si>
  <si>
    <t>TEALECONSTRUCTION@ICLOUD.COM</t>
  </si>
  <si>
    <r>
      <rPr>
        <u val="single"/>
        <sz val="12"/>
        <color indexed="14"/>
        <rFont val="Arial Narrow"/>
      </rPr>
      <t>teale.2022pdf_0863f058-9315-4932-9609-200f82f654c0.pdf</t>
    </r>
  </si>
  <si>
    <t>RICHARD J. BAILEY</t>
  </si>
  <si>
    <t>142 HOULE RD</t>
  </si>
  <si>
    <t>(802) 760-0405</t>
  </si>
  <si>
    <t>RJBAILEYHPVT@PROTONMAIL.COM</t>
  </si>
  <si>
    <r>
      <rPr>
        <u val="single"/>
        <sz val="12"/>
        <color indexed="14"/>
        <rFont val="Arial Narrow"/>
      </rPr>
      <t>bailey.2022_b5fb85d5-f4a2-4eb4-8a3e-d65b4625d38e.pdf</t>
    </r>
  </si>
  <si>
    <t>LAM 3</t>
  </si>
  <si>
    <t>REBECCA PITRE</t>
  </si>
  <si>
    <t>WATERVILLE</t>
  </si>
  <si>
    <t>2949 VT ROUTE 109</t>
  </si>
  <si>
    <t>05492</t>
  </si>
  <si>
    <t>(410) 708-8602</t>
  </si>
  <si>
    <t>RPITRE@TUTANOTA.COM</t>
  </si>
  <si>
    <r>
      <rPr>
        <u val="single"/>
        <sz val="12"/>
        <color indexed="14"/>
        <rFont val="Arial Narrow"/>
      </rPr>
      <t>SKM_C30822052513510_e82b55e6-e76d-48af-9407-043016c812a0.pdf</t>
    </r>
  </si>
  <si>
    <t>LUCY BOYDEN</t>
  </si>
  <si>
    <t>CAMBRIDGE</t>
  </si>
  <si>
    <t>44 VT ROUTE 104</t>
  </si>
  <si>
    <t>05444</t>
  </si>
  <si>
    <t>(802) 923-6379</t>
  </si>
  <si>
    <t>LUCYMBOYDEN@GMAIL.COM</t>
  </si>
  <si>
    <r>
      <rPr>
        <u val="single"/>
        <sz val="12"/>
        <color indexed="14"/>
        <rFont val="Arial Narrow"/>
      </rPr>
      <t>SKM_C30822052610490_8aed02f7-74fd-4499-befa-854572539d74.pdf</t>
    </r>
  </si>
  <si>
    <t>LAM WAS</t>
  </si>
  <si>
    <t>AVRAM PATT</t>
  </si>
  <si>
    <t>WORCESTER</t>
  </si>
  <si>
    <t>139 WEST HILL RD</t>
  </si>
  <si>
    <t>05682</t>
  </si>
  <si>
    <t>(802) 223-1014</t>
  </si>
  <si>
    <t>AVRAM@AVRAMPATT.COM</t>
  </si>
  <si>
    <t>AVRAMPATT.COM</t>
  </si>
  <si>
    <r>
      <rPr>
        <u val="single"/>
        <sz val="12"/>
        <color indexed="14"/>
        <rFont val="Arial Narrow"/>
      </rPr>
      <t>Patt A Financial Disclosure 2022_524a6334-e165-4ddc-a076-e29134462593.pdf</t>
    </r>
  </si>
  <si>
    <t>SAUDIA LAMONT -</t>
  </si>
  <si>
    <t>MORRISTOWN</t>
  </si>
  <si>
    <t>PO BOX 333</t>
  </si>
  <si>
    <t>MORRISVILLE</t>
  </si>
  <si>
    <t>05661</t>
  </si>
  <si>
    <t>(802) 335-2334</t>
  </si>
  <si>
    <t>LAMONTFORVERMONT@GMAIL.COM</t>
  </si>
  <si>
    <t>LAMONTFORVERMONT.COM</t>
  </si>
  <si>
    <r>
      <rPr>
        <u val="single"/>
        <sz val="12"/>
        <color indexed="14"/>
        <rFont val="Arial Narrow"/>
      </rPr>
      <t>Lamont S Financial Disclosure 2022_4e6702ea-8288-46f3-9c24-6831f75ba339.pdf</t>
    </r>
  </si>
  <si>
    <t>BEN OLSEN</t>
  </si>
  <si>
    <t>5353 STAGECOACH RD</t>
  </si>
  <si>
    <t>(802) 760-0397</t>
  </si>
  <si>
    <t>BJO844@GMAIL.COM</t>
  </si>
  <si>
    <r>
      <rPr>
        <u val="single"/>
        <sz val="12"/>
        <color indexed="14"/>
        <rFont val="Arial Narrow"/>
      </rPr>
      <t>Olsen B Financial Disclosure 2022_93684091-f711-4b05-83cb-2c31e26cce9f.pdf</t>
    </r>
  </si>
  <si>
    <t>NICHOLE LOATI</t>
  </si>
  <si>
    <t>496 CHURCHILL RD</t>
  </si>
  <si>
    <t>(802) 498-4966</t>
  </si>
  <si>
    <t>NICHOLELOATIVTREP@GMAIL.COM</t>
  </si>
  <si>
    <t>NICHOLELOATIVTREP.COM</t>
  </si>
  <si>
    <r>
      <rPr>
        <u val="single"/>
        <sz val="12"/>
        <color indexed="14"/>
        <rFont val="Arial Narrow"/>
      </rPr>
      <t>Loati N Financial Disclosure 2022_ffb59eb6-d314-411e-9209-537b121d7314.pdf</t>
    </r>
  </si>
  <si>
    <t>ORA 1</t>
  </si>
  <si>
    <t>CARL DEMROW</t>
  </si>
  <si>
    <t>CORINTH</t>
  </si>
  <si>
    <t>77 KALLBERG DR</t>
  </si>
  <si>
    <t>05039</t>
  </si>
  <si>
    <t>(802) 439-6731</t>
  </si>
  <si>
    <t>DEMROWFORVTHOUSE@GAMIL.COM</t>
  </si>
  <si>
    <t>CARLDEMROW.COM</t>
  </si>
  <si>
    <r>
      <rPr>
        <u val="single"/>
        <sz val="12"/>
        <color indexed="14"/>
        <rFont val="Arial Narrow"/>
      </rPr>
      <t>SKM_C30822050911080_91979d85-c36b-441b-bc98-298a9c9ea0fc.pdf</t>
    </r>
  </si>
  <si>
    <t>SAMANTHA LEFEBVRE</t>
  </si>
  <si>
    <t>ORANGE</t>
  </si>
  <si>
    <t>37 TRICKLE BROOK DR</t>
  </si>
  <si>
    <t>05641</t>
  </si>
  <si>
    <t>(802) 595-0901</t>
  </si>
  <si>
    <t>SMYROXY@GMAIL.COM</t>
  </si>
  <si>
    <t>SAMANTHALEFEBVREVT.COM</t>
  </si>
  <si>
    <r>
      <rPr>
        <u val="single"/>
        <sz val="12"/>
        <color indexed="14"/>
        <rFont val="Arial Narrow"/>
      </rPr>
      <t>Slafevre1_0bf34ec6-e4cb-4cfb-ae69-1f697666f3a6.pdf</t>
    </r>
  </si>
  <si>
    <t>ORA 2</t>
  </si>
  <si>
    <t>MONIQUE PRIESTLEY -</t>
  </si>
  <si>
    <t>BRADFORD</t>
  </si>
  <si>
    <t>1252 FAIRGROUND RD PO BOX 796</t>
  </si>
  <si>
    <t>05033</t>
  </si>
  <si>
    <t>(802) 449-2042</t>
  </si>
  <si>
    <t>TEAM@MONIQUEFORVERMONT.COM</t>
  </si>
  <si>
    <t>HTTPS://MONIQUEFORVERMONT.COM</t>
  </si>
  <si>
    <r>
      <rPr>
        <u val="single"/>
        <sz val="12"/>
        <color indexed="14"/>
        <rFont val="Arial Narrow"/>
      </rPr>
      <t>M. P. Financial Disclosure_d8b36130-0701-4b2d-a1e9-9152a54afef8.pdf</t>
    </r>
  </si>
  <si>
    <t>ZACHARY M. LANG</t>
  </si>
  <si>
    <t>414 LOWER PLN PO BOX 100</t>
  </si>
  <si>
    <t>(802) 431-5766</t>
  </si>
  <si>
    <t>ZLANG762@GMAIL.COM</t>
  </si>
  <si>
    <r>
      <rPr>
        <u val="single"/>
        <sz val="12"/>
        <color indexed="14"/>
        <rFont val="Arial Narrow"/>
      </rPr>
      <t>Lang - Financial Disclosure_2fba5053-992c-4a66-bb53-4d507fc2ec89.pdf</t>
    </r>
  </si>
  <si>
    <t>ORA 3</t>
  </si>
  <si>
    <t>RODNEY GRAHAM</t>
  </si>
  <si>
    <t>WILLIAMSTOWN</t>
  </si>
  <si>
    <t>859 GRAHAM RD</t>
  </si>
  <si>
    <t>05679</t>
  </si>
  <si>
    <t>(802) 793-7526</t>
  </si>
  <si>
    <t>RODNEYGRH@AOL.COM</t>
  </si>
  <si>
    <r>
      <rPr>
        <u val="single"/>
        <sz val="12"/>
        <color indexed="14"/>
        <rFont val="Arial Narrow"/>
      </rPr>
      <t>Financial Disclosure Form  Rodney Graham_a8f22874-68c5-4b6f-bc8e-96c5e8e28872.pdf</t>
    </r>
  </si>
  <si>
    <t>SETH KEIGHLEY</t>
  </si>
  <si>
    <t>99 PALMER ROAD</t>
  </si>
  <si>
    <t>(401) 222-0274</t>
  </si>
  <si>
    <t>SKEIGHLEY91@GMAIL.COM</t>
  </si>
  <si>
    <r>
      <rPr>
        <u val="single"/>
        <sz val="12"/>
        <color indexed="14"/>
        <rFont val="Arial Narrow"/>
      </rPr>
      <t>Financial Disclosure Form Seth Keighley_aa54c8ac-b181-44a7-ab07-564aa13b4a98.pdf</t>
    </r>
  </si>
  <si>
    <t>ORA CAL</t>
  </si>
  <si>
    <t>JOE PARSONS</t>
  </si>
  <si>
    <t>NEWBURY</t>
  </si>
  <si>
    <t>PO BOX 46</t>
  </si>
  <si>
    <t>(802) 233-7779</t>
  </si>
  <si>
    <t>JOSEPH.PARSONSVT@GMAIL.COM</t>
  </si>
  <si>
    <r>
      <rPr>
        <u val="single"/>
        <sz val="12"/>
        <color indexed="14"/>
        <rFont val="Arial Narrow"/>
      </rPr>
      <t>PARSONS FINANCIAL_72d60954-cce3-4c9f-8077-71bd49f1a4b6.pdf</t>
    </r>
  </si>
  <si>
    <t>KELSEY ROOT-WINCHESTER -</t>
  </si>
  <si>
    <t>PO BOX 275</t>
  </si>
  <si>
    <t>WELLS RIVER</t>
  </si>
  <si>
    <t>05081</t>
  </si>
  <si>
    <t>(802) 274-7652</t>
  </si>
  <si>
    <t>ROOTFORVT@GMAIL.COM</t>
  </si>
  <si>
    <t>ROOTFORVT.COM</t>
  </si>
  <si>
    <r>
      <rPr>
        <u val="single"/>
        <sz val="12"/>
        <color indexed="14"/>
        <rFont val="Arial Narrow"/>
      </rPr>
      <t>ROOT-WINCHESTER FINANCIAL_c14bfcb0-124d-4f14-ace4-dca41201d8a2.pdf</t>
    </r>
  </si>
  <si>
    <t>ORA WAS ADD</t>
  </si>
  <si>
    <t>JAY HOOPER</t>
  </si>
  <si>
    <t>RANDOLPH</t>
  </si>
  <si>
    <t>2998 VT ROUTE 66</t>
  </si>
  <si>
    <t>RANDOLPH CENTER</t>
  </si>
  <si>
    <t>05061</t>
  </si>
  <si>
    <t>(802) 299-6371</t>
  </si>
  <si>
    <t>HOOPER4HOUSE@GMAIL.COM</t>
  </si>
  <si>
    <t>WWW.VOTE4HOOP.COM</t>
  </si>
  <si>
    <r>
      <rPr>
        <u val="single"/>
        <sz val="12"/>
        <color indexed="14"/>
        <rFont val="Arial Narrow"/>
      </rPr>
      <t>hooper fin disc_20220523143916_5e249b4d-2d3d-4412-9261-3b2ddbb98bff.pdf</t>
    </r>
  </si>
  <si>
    <t>LARRY SATCOWITZ</t>
  </si>
  <si>
    <t>12 PROSPECT AVE</t>
  </si>
  <si>
    <t>05060</t>
  </si>
  <si>
    <t>(802) 249-2280</t>
  </si>
  <si>
    <t>LARRY@SATCOWITZ.COM</t>
  </si>
  <si>
    <t>LARRY.SATCOWITZ.COM</t>
  </si>
  <si>
    <r>
      <rPr>
        <u val="single"/>
        <sz val="12"/>
        <color indexed="14"/>
        <rFont val="Arial Narrow"/>
      </rPr>
      <t>satcowitz fin disc_20220523144240_e06532c2-b3b8-4755-84ed-f4bae649e809.pdf</t>
    </r>
  </si>
  <si>
    <t>JACKIE KLAR</t>
  </si>
  <si>
    <t>BROOKFIELD</t>
  </si>
  <si>
    <t>625 CEMETERY STREET</t>
  </si>
  <si>
    <t>05036</t>
  </si>
  <si>
    <t>(802) 565-0079</t>
  </si>
  <si>
    <t>FARMERJACQUIKLAR@GMAIL.COM</t>
  </si>
  <si>
    <r>
      <rPr>
        <u val="single"/>
        <sz val="12"/>
        <color indexed="14"/>
        <rFont val="Arial Narrow"/>
      </rPr>
      <t>Klar fin disc_20220524151621_d387d891-212d-4823-b5a9-a5ab49e585dc.pdf</t>
    </r>
  </si>
  <si>
    <t>WAYNE D. TOWNSEND</t>
  </si>
  <si>
    <t>58 GREENE HILL DR</t>
  </si>
  <si>
    <t>(802) 855-1617</t>
  </si>
  <si>
    <t>WAYNETOWNSEND53@YAHOO.COM</t>
  </si>
  <si>
    <r>
      <rPr>
        <u val="single"/>
        <sz val="12"/>
        <color indexed="14"/>
        <rFont val="Arial Narrow"/>
      </rPr>
      <t>townsend fin disc_20220524133955_9ded0170-34c7-40a3-9019-ac30a7be4d8d.pdf</t>
    </r>
  </si>
  <si>
    <t>ORL 1</t>
  </si>
  <si>
    <t>BRIAN SMITH</t>
  </si>
  <si>
    <t>DERBY</t>
  </si>
  <si>
    <t>599 ANN WILSON RD</t>
  </si>
  <si>
    <t>05829</t>
  </si>
  <si>
    <t>(802) 249-5920</t>
  </si>
  <si>
    <t>(802) 766-4962</t>
  </si>
  <si>
    <t>BSMITH@LEG.STATE.VT.US</t>
  </si>
  <si>
    <r>
      <rPr>
        <u val="single"/>
        <sz val="12"/>
        <color indexed="14"/>
        <rFont val="Arial Narrow"/>
      </rPr>
      <t>doc06004320220526085019_8c878c94-f7b5-4710-9668-74a206013727.pdf</t>
    </r>
  </si>
  <si>
    <t>ORL 2</t>
  </si>
  <si>
    <t>WOODY PAGE</t>
  </si>
  <si>
    <t>NEWPORT CITY</t>
  </si>
  <si>
    <t>299 HIGHLAND AVE</t>
  </si>
  <si>
    <t>05855</t>
  </si>
  <si>
    <t>(802) 334-6988</t>
  </si>
  <si>
    <t>PAGE4HOUSE@GMAIL.COM</t>
  </si>
  <si>
    <t>ORL 4</t>
  </si>
  <si>
    <t>KATHERINE SIMS -</t>
  </si>
  <si>
    <t>CRAFTSBURY</t>
  </si>
  <si>
    <t>70 SUMMER DR</t>
  </si>
  <si>
    <t>05826</t>
  </si>
  <si>
    <t>(802) 673-7376</t>
  </si>
  <si>
    <t>KS@KATHERINESIMS.ORG</t>
  </si>
  <si>
    <t>WWW.KATHERINESIMSFORHOUSE.COM</t>
  </si>
  <si>
    <r>
      <rPr>
        <u val="single"/>
        <sz val="12"/>
        <color indexed="14"/>
        <rFont val="Arial Narrow"/>
      </rPr>
      <t>doc00204820220524134722_59b5dc79-b9b8-470c-a52e-7cb6fa1b3448.pdf</t>
    </r>
  </si>
  <si>
    <t>VICKI STRONG</t>
  </si>
  <si>
    <t>ALBANY</t>
  </si>
  <si>
    <t>1367 CREEK RD</t>
  </si>
  <si>
    <t>05820</t>
  </si>
  <si>
    <t>(802) 754-2790</t>
  </si>
  <si>
    <t>VICTORIASTRONG@JUNO.COM</t>
  </si>
  <si>
    <t>VICKISTRONG.COM</t>
  </si>
  <si>
    <r>
      <rPr>
        <u val="single"/>
        <sz val="12"/>
        <color indexed="14"/>
        <rFont val="Arial Narrow"/>
      </rPr>
      <t>vicki-strong_f8d7f2e6-8c34-4d88-8fb1-c951a2a53a08.pdf</t>
    </r>
  </si>
  <si>
    <t>ORL LAM</t>
  </si>
  <si>
    <t>MICHAEL J. MARCOTTE</t>
  </si>
  <si>
    <t>COVENTRY</t>
  </si>
  <si>
    <t>106 PRIVATE POND RD</t>
  </si>
  <si>
    <t>05825</t>
  </si>
  <si>
    <t>(802) 334-6302</t>
  </si>
  <si>
    <t>JIMKWIK@SURFGLOBAL.NET</t>
  </si>
  <si>
    <r>
      <rPr>
        <u val="single"/>
        <sz val="12"/>
        <color indexed="14"/>
        <rFont val="Arial Narrow"/>
      </rPr>
      <t>MM_067a2bb1-ade6-46ea-893f-7c730ac47a41.pdf</t>
    </r>
  </si>
  <si>
    <t>MARK HIGLEY</t>
  </si>
  <si>
    <t>LOWELL</t>
  </si>
  <si>
    <t>429 BARAW RD LOWELL VT 05847</t>
  </si>
  <si>
    <t>05847</t>
  </si>
  <si>
    <t>(802) 744-6379</t>
  </si>
  <si>
    <t>CHOPPERHIGLEY@GMAIL.COM</t>
  </si>
  <si>
    <r>
      <rPr>
        <u val="single"/>
        <sz val="12"/>
        <color indexed="14"/>
        <rFont val="Arial Narrow"/>
      </rPr>
      <t>mh_92c30c79-a569-4d20-bc44-e3ed0fff2693.pdf</t>
    </r>
  </si>
  <si>
    <t>RUT 1</t>
  </si>
  <si>
    <t>PATRICIA A. MCCOY</t>
  </si>
  <si>
    <t>POULTNEY</t>
  </si>
  <si>
    <t>1392 HIGH RD</t>
  </si>
  <si>
    <t>05764</t>
  </si>
  <si>
    <t>(802) 287-9625</t>
  </si>
  <si>
    <t>PATTIE.MCCOY5@GMAIL.COM</t>
  </si>
  <si>
    <r>
      <rPr>
        <u val="single"/>
        <sz val="12"/>
        <color indexed="14"/>
        <rFont val="Arial Narrow"/>
      </rPr>
      <t>McCoy Financial Disclosure Form 05-2022_877a8595-b232-4562-9897-4161a412ca28.pdf</t>
    </r>
  </si>
  <si>
    <t>RUT 10</t>
  </si>
  <si>
    <t>WILLIAM "BILL" CANFIELD</t>
  </si>
  <si>
    <t>FAIR HAVEN</t>
  </si>
  <si>
    <t>12 PINE ST</t>
  </si>
  <si>
    <t>05743</t>
  </si>
  <si>
    <r>
      <rPr>
        <u val="single"/>
        <sz val="12"/>
        <color indexed="14"/>
        <rFont val="Arial Narrow"/>
      </rPr>
      <t>Canfield William  Financials_a86d91f0-d965-4b42-92da-b9c59492e188.pdf</t>
    </r>
  </si>
  <si>
    <t>RUT 11</t>
  </si>
  <si>
    <t>JIM HARRISON</t>
  </si>
  <si>
    <t>CHITTENDEN</t>
  </si>
  <si>
    <t>75 LAZY ACRES RD</t>
  </si>
  <si>
    <t>05737</t>
  </si>
  <si>
    <t>(802) 236-3001</t>
  </si>
  <si>
    <t>JIM.HARRISON.VT@GMAIL.COM</t>
  </si>
  <si>
    <t>WWW.HARRISONFORVERMONT.COM</t>
  </si>
  <si>
    <r>
      <rPr>
        <u val="single"/>
        <sz val="12"/>
        <color indexed="14"/>
        <rFont val="Arial Narrow"/>
      </rPr>
      <t>Candidate Finance Disclosure-Jim Harrison_68fc9ea0-f325-4774-8859-db07dff81c74.pdf</t>
    </r>
  </si>
  <si>
    <t>RUT 2</t>
  </si>
  <si>
    <t>ARTHUR  PETERSON</t>
  </si>
  <si>
    <t>CLARENDON</t>
  </si>
  <si>
    <t>157 E TINMOUTH RD</t>
  </si>
  <si>
    <t>WEST RUTLAND</t>
  </si>
  <si>
    <t>05777</t>
  </si>
  <si>
    <t>THOMAS "TOM" BURDITT</t>
  </si>
  <si>
    <t>1118 CLARENDON AVE</t>
  </si>
  <si>
    <t>(802) 236-9257</t>
  </si>
  <si>
    <t>THOMASBURDITT@YAHOO.COM</t>
  </si>
  <si>
    <r>
      <rPr>
        <u val="single"/>
        <sz val="12"/>
        <color indexed="14"/>
        <rFont val="Arial Narrow"/>
      </rPr>
      <t>Burditt_853daf33-ecf8-4df8-9215-8508209bdc31.pdf</t>
    </r>
  </si>
  <si>
    <t>DAVE POTTER</t>
  </si>
  <si>
    <t>462 E TINMOUTH RD</t>
  </si>
  <si>
    <t>KEN FREDETTE</t>
  </si>
  <si>
    <t>WALLINGFORD</t>
  </si>
  <si>
    <t>369 CREEK RD</t>
  </si>
  <si>
    <t>05773</t>
  </si>
  <si>
    <t>(802) 446-3108</t>
  </si>
  <si>
    <t>KFREDETTEVT@GMAIL.COM</t>
  </si>
  <si>
    <t>KENFREDETTEFORVERMONT.COM</t>
  </si>
  <si>
    <r>
      <rPr>
        <u val="single"/>
        <sz val="12"/>
        <color indexed="14"/>
        <rFont val="Arial Narrow"/>
      </rPr>
      <t>Fredette_486e5c52-94a8-43fe-8497-32740d11143c.pdf</t>
    </r>
  </si>
  <si>
    <t>RUT 3</t>
  </si>
  <si>
    <t>JARROD E. SAMMIS</t>
  </si>
  <si>
    <t>CASTLETON</t>
  </si>
  <si>
    <t>PO BOX 14</t>
  </si>
  <si>
    <t>(518) 694-1931</t>
  </si>
  <si>
    <t>JARRODSAMMISFORVERMONT@GMAIL.COM</t>
  </si>
  <si>
    <r>
      <rPr>
        <u val="single"/>
        <sz val="12"/>
        <color indexed="14"/>
        <rFont val="Arial Narrow"/>
      </rPr>
      <t>J Sammis Financial Disclosure 2022_12e3ccbd-b319-4f2d-b7cf-98bf832916e4.pdf</t>
    </r>
  </si>
  <si>
    <t>MARY DROEGE</t>
  </si>
  <si>
    <t>916 PENCIL MILL RD</t>
  </si>
  <si>
    <t>05735</t>
  </si>
  <si>
    <t>(802) 273-3674</t>
  </si>
  <si>
    <t>MARYDROEGE4CASTLETON@GMAIL.COM</t>
  </si>
  <si>
    <r>
      <rPr>
        <u val="single"/>
        <sz val="12"/>
        <color indexed="14"/>
        <rFont val="Arial Narrow"/>
      </rPr>
      <t>M Droege Financial Disclosure 2022_e1ff6a1a-e154-48a9-9ecd-4b1ab8b0ae1f.pdf</t>
    </r>
  </si>
  <si>
    <t>RUT 4</t>
  </si>
  <si>
    <t>PAUL CLIFFORD</t>
  </si>
  <si>
    <t>RUTLAND CITY</t>
  </si>
  <si>
    <t>42 HILLCREST RD</t>
  </si>
  <si>
    <t>05701</t>
  </si>
  <si>
    <t>(802) 342-1950</t>
  </si>
  <si>
    <t>PGCLIFFORD44@GMAIL.COM</t>
  </si>
  <si>
    <t>Scan_20220509 (6)_d02154a2-952a-442c-bdd6-f5f13db04c72.pdf</t>
  </si>
  <si>
    <t>RUT 5</t>
  </si>
  <si>
    <t>ERIC MAGUIRE</t>
  </si>
  <si>
    <t>105 JACKSON AVE</t>
  </si>
  <si>
    <t>(802) 585-0582</t>
  </si>
  <si>
    <t>EMAGUIRE73@GMAIL.COM</t>
  </si>
  <si>
    <r>
      <rPr>
        <u val="single"/>
        <sz val="12"/>
        <color indexed="14"/>
        <rFont val="Arial Narrow"/>
      </rPr>
      <t>Scan_20220525_8ee4aa92-a8fa-457a-a21a-40050c598611.pdf</t>
    </r>
  </si>
  <si>
    <t>RUT 6</t>
  </si>
  <si>
    <t>MARY E. HOWARD</t>
  </si>
  <si>
    <t>PO BOX 6592</t>
  </si>
  <si>
    <t>RUTLAND</t>
  </si>
  <si>
    <t>05702</t>
  </si>
  <si>
    <t>(802) 775-1125</t>
  </si>
  <si>
    <t>JMH17A@COMCAST.NET</t>
  </si>
  <si>
    <r>
      <rPr>
        <u val="single"/>
        <sz val="12"/>
        <color indexed="14"/>
        <rFont val="Arial Narrow"/>
      </rPr>
      <t>Scan_20220524_2ab4b1a2-6e13-4bcf-8736-cc4f7d2dcae9.pdf</t>
    </r>
  </si>
  <si>
    <t>CYNTHIA "CINDY" LASKEVICH</t>
  </si>
  <si>
    <t>22 ENGREM AVE</t>
  </si>
  <si>
    <t>CINDYLASKEVICH@GMAIL.COM</t>
  </si>
  <si>
    <r>
      <rPr>
        <u val="single"/>
        <sz val="12"/>
        <color indexed="14"/>
        <rFont val="Arial Narrow"/>
      </rPr>
      <t>Scan_20220526_1e845104-240a-4406-8712-fe4400682419.pdf</t>
    </r>
  </si>
  <si>
    <t>RUT 7</t>
  </si>
  <si>
    <t>WILLIAM NOTTE</t>
  </si>
  <si>
    <t>8 ORCHARD DR</t>
  </si>
  <si>
    <t>(802) 779-6369</t>
  </si>
  <si>
    <t>WILLNOTTE@GMAIL.COM</t>
  </si>
  <si>
    <r>
      <rPr>
        <u val="single"/>
        <sz val="12"/>
        <color indexed="14"/>
        <rFont val="Arial Narrow"/>
      </rPr>
      <t>Scan_20220516_d7c4d025-14ae-4bda-a0d9-455e9d508c57.pdf</t>
    </r>
  </si>
  <si>
    <t>RUT 8</t>
  </si>
  <si>
    <t>CHARLES "BUTCH" SHAW</t>
  </si>
  <si>
    <t>PITTSFORD</t>
  </si>
  <si>
    <t>PO BOX 197</t>
  </si>
  <si>
    <t>05763</t>
  </si>
  <si>
    <t>(802) 483-2398</t>
  </si>
  <si>
    <t>BUTCHSHAWS@AOL.COM</t>
  </si>
  <si>
    <t>RUT 9</t>
  </si>
  <si>
    <t>STEPHANIE Z. JEROME -</t>
  </si>
  <si>
    <t>BRANDON</t>
  </si>
  <si>
    <t>PO BOX 65</t>
  </si>
  <si>
    <t>05733</t>
  </si>
  <si>
    <t>(802) 683-8209</t>
  </si>
  <si>
    <t>STEPHANIEJEROMEVT@GMAIL.COM</t>
  </si>
  <si>
    <t>WWW.STEPHANIEJEROMEVT.COM</t>
  </si>
  <si>
    <r>
      <rPr>
        <u val="single"/>
        <sz val="12"/>
        <color indexed="14"/>
        <rFont val="Arial Narrow"/>
      </rPr>
      <t>JEROME  FINANCIAL DISCLOSURE_0eb0fd01-e9a7-4efc-bb13-cac8d46f3724.pdf</t>
    </r>
  </si>
  <si>
    <t>RUT BEN</t>
  </si>
  <si>
    <t>SALLY ACHEY</t>
  </si>
  <si>
    <t>MIDDLETOWN SPRINGS</t>
  </si>
  <si>
    <t>350 DAISY HOLLOW RD</t>
  </si>
  <si>
    <t>05757</t>
  </si>
  <si>
    <t>(802) 235-2434</t>
  </si>
  <si>
    <t>(802) 438-3345</t>
  </si>
  <si>
    <t>SALLYACHEY@GMAIL.COM</t>
  </si>
  <si>
    <t>WWW.SALLYVTREP.COM</t>
  </si>
  <si>
    <r>
      <rPr>
        <u val="single"/>
        <sz val="12"/>
        <color indexed="14"/>
        <rFont val="Arial Narrow"/>
      </rPr>
      <t>Achey Fin Stmnt_95f8c794-2861-4674-ac82-06e9f39cdb1c.pdf</t>
    </r>
  </si>
  <si>
    <t>CHRISTOPHER HOYT</t>
  </si>
  <si>
    <t>244 GARRON RD</t>
  </si>
  <si>
    <t>(802) 649-1671</t>
  </si>
  <si>
    <t>CHRISH888890@GMAIL.COM</t>
  </si>
  <si>
    <r>
      <rPr>
        <u val="single"/>
        <sz val="12"/>
        <color indexed="14"/>
        <rFont val="Arial Narrow"/>
      </rPr>
      <t>Hoyt Fin Disclosure_951acf92-528f-48b5-96aa-8db487b203ee.pdf</t>
    </r>
  </si>
  <si>
    <t>RUT WDR</t>
  </si>
  <si>
    <t>LOGAN NICOLL</t>
  </si>
  <si>
    <t>LUDLOW</t>
  </si>
  <si>
    <t>11 DEPOT ST</t>
  </si>
  <si>
    <t>05149</t>
  </si>
  <si>
    <t>(802) 345-8430</t>
  </si>
  <si>
    <t>LOGANMNICOLL@GMAIL.COM</t>
  </si>
  <si>
    <t>WWW.LOGAN4VT.COM</t>
  </si>
  <si>
    <t>WAS 1</t>
  </si>
  <si>
    <t>ANNE B. DONAHUE</t>
  </si>
  <si>
    <t>NORTHFIELD</t>
  </si>
  <si>
    <t>633 N MAIN ST</t>
  </si>
  <si>
    <t>05663</t>
  </si>
  <si>
    <t>(802) 636-7857</t>
  </si>
  <si>
    <r>
      <rPr>
        <u val="single"/>
        <sz val="12"/>
        <color indexed="14"/>
        <rFont val="Arial Narrow"/>
      </rPr>
      <t>ad_20220516090738_88470470-7374-42ab-abf5-682d874dc454.pdf</t>
    </r>
  </si>
  <si>
    <t>KENNETH W. GOSLANT</t>
  </si>
  <si>
    <t>PO BOX 348</t>
  </si>
  <si>
    <t>(802) 249-7375</t>
  </si>
  <si>
    <t>KGOSLANT33@GMAIL.COM</t>
  </si>
  <si>
    <r>
      <rPr>
        <u val="single"/>
        <sz val="12"/>
        <color indexed="14"/>
        <rFont val="Arial Narrow"/>
      </rPr>
      <t>kg_20220524072029_a4148d95-1465-43a0-ba45-542ae1edf701.pdf</t>
    </r>
  </si>
  <si>
    <t>WAS 2</t>
  </si>
  <si>
    <t>DARA TORRE</t>
  </si>
  <si>
    <t>MORETOWN</t>
  </si>
  <si>
    <t>142 MORETOWN HTS</t>
  </si>
  <si>
    <t>05660</t>
  </si>
  <si>
    <t>(802) 793-3575</t>
  </si>
  <si>
    <t>DARATORRE@GMAIL.COM</t>
  </si>
  <si>
    <t>WWW/LINKEDIN.COM/IN/DARA-TORRE-A4867941/</t>
  </si>
  <si>
    <r>
      <rPr>
        <u val="single"/>
        <sz val="12"/>
        <color indexed="14"/>
        <rFont val="Arial Narrow"/>
      </rPr>
      <t>20220526104536427_acc97958-7e03-4968-add6-a5ab54472d47.pdf</t>
    </r>
  </si>
  <si>
    <t>REBECCA BARUZZI</t>
  </si>
  <si>
    <t>FAYSTON</t>
  </si>
  <si>
    <t>122 NELSON FARM RD</t>
  </si>
  <si>
    <t>(802) 496-6475</t>
  </si>
  <si>
    <t>REBECCA.R.BARUZZI@GMAIL.COM</t>
  </si>
  <si>
    <r>
      <rPr>
        <u val="single"/>
        <sz val="12"/>
        <color indexed="14"/>
        <rFont val="Arial Narrow"/>
      </rPr>
      <t>Baruzzi Rebecca FD Wash 2_4c939dd4-c10a-4bc2-996d-88c6088af483.pdf</t>
    </r>
  </si>
  <si>
    <t>GENE BIFANO</t>
  </si>
  <si>
    <t>WARREN</t>
  </si>
  <si>
    <t>PO BOX 409</t>
  </si>
  <si>
    <t>05674</t>
  </si>
  <si>
    <t>(802) 583-2839</t>
  </si>
  <si>
    <t>SEMPREFI34@GMAIL.COM</t>
  </si>
  <si>
    <r>
      <rPr>
        <u val="single"/>
        <sz val="12"/>
        <color indexed="14"/>
        <rFont val="Arial Narrow"/>
      </rPr>
      <t>Bifano Eugene FD Wash 7_ad2b4187-d32e-4a87-a0f0-b6570807ccbd.pdf</t>
    </r>
  </si>
  <si>
    <t>KARI DOLAN -</t>
  </si>
  <si>
    <t>WAITSFIELD</t>
  </si>
  <si>
    <t>PO BOX 1443</t>
  </si>
  <si>
    <t>05673</t>
  </si>
  <si>
    <t>(802) 496-5020</t>
  </si>
  <si>
    <t>KARI.DOLANVT@GMAIL.COM</t>
  </si>
  <si>
    <t>KARIDOLAN.COM</t>
  </si>
  <si>
    <r>
      <rPr>
        <u val="single"/>
        <sz val="12"/>
        <color indexed="14"/>
        <rFont val="Arial Narrow"/>
      </rPr>
      <t>Kari Dolan Fin_38805d96-7867-464b-8495-18f831775c94.pdf</t>
    </r>
  </si>
  <si>
    <t>WAS 3</t>
  </si>
  <si>
    <t>PETER D ANTHONY</t>
  </si>
  <si>
    <t>BARRE CITY</t>
  </si>
  <si>
    <t>25 SCAMPINI SQ</t>
  </si>
  <si>
    <t>(802) 479-2420</t>
  </si>
  <si>
    <t>PDANTHONY@CHARTER.NET</t>
  </si>
  <si>
    <t>HTTPS://PETERANTHONYVT.COM</t>
  </si>
  <si>
    <r>
      <rPr>
        <u val="single"/>
        <sz val="12"/>
        <color indexed="14"/>
        <rFont val="Arial Narrow"/>
      </rPr>
      <t>P Anthony financial disclosure_996aa1c7-d663-465b-9eb1-f104e1178f92.pdf</t>
    </r>
  </si>
  <si>
    <t>JONATHAN WILLIAMS</t>
  </si>
  <si>
    <t>8 MARCELL AVE</t>
  </si>
  <si>
    <t>(802) 222-1656</t>
  </si>
  <si>
    <t>JONATHAN@FORBARRE.COM</t>
  </si>
  <si>
    <t>WWW.FORBARRE.COM</t>
  </si>
  <si>
    <r>
      <rPr>
        <u val="single"/>
        <sz val="12"/>
        <color indexed="14"/>
        <rFont val="Arial Narrow"/>
      </rPr>
      <t>J Williams financial disclosure form 2022_68f8a56d-7f1e-4c08-874c-8cfe2f4ed0ee.pdf</t>
    </r>
  </si>
  <si>
    <t>BRIAN JUDD</t>
  </si>
  <si>
    <t>8 NORTH ST, 1</t>
  </si>
  <si>
    <t>(802) 839-9985</t>
  </si>
  <si>
    <t>BRIANJUDDWARD2@GMAIL.COM</t>
  </si>
  <si>
    <r>
      <rPr>
        <u val="single"/>
        <sz val="12"/>
        <color indexed="14"/>
        <rFont val="Arial Narrow"/>
      </rPr>
      <t>Judd Brian Was 3 FD_ec5b1a61-d9d9-4162-999a-8787a6047f12.pdf</t>
    </r>
  </si>
  <si>
    <t>THOMAS "TOM" KELLY</t>
  </si>
  <si>
    <t>35 WARREN ST</t>
  </si>
  <si>
    <t>(802) 244-6309</t>
  </si>
  <si>
    <t>THOMASKELLY.TOM@GMAIL.COM</t>
  </si>
  <si>
    <r>
      <rPr>
        <u val="single"/>
        <sz val="12"/>
        <color indexed="14"/>
        <rFont val="Arial Narrow"/>
      </rPr>
      <t>Kelly financial disclosure paperwork 5-26-22_68299cf1-3975-4059-80ea-9c770fc9c190.pdf</t>
    </r>
  </si>
  <si>
    <t>WAS 4</t>
  </si>
  <si>
    <t>DONA BATE</t>
  </si>
  <si>
    <t>MONTPELIER</t>
  </si>
  <si>
    <t>PO BOX</t>
  </si>
  <si>
    <t>05601</t>
  </si>
  <si>
    <t>(802) 229-1111</t>
  </si>
  <si>
    <t>DONA@BATEVTHOUSE.ORG</t>
  </si>
  <si>
    <t>BATEVTHOUSE.ORG</t>
  </si>
  <si>
    <r>
      <rPr>
        <u val="single"/>
        <sz val="12"/>
        <color indexed="14"/>
        <rFont val="Arial Narrow"/>
      </rPr>
      <t>Bate Dona FD Wash 4_df769d5e-a384-465d-b45a-c4c2ab89eef1.pdf</t>
    </r>
  </si>
  <si>
    <t>CONOR CASEY</t>
  </si>
  <si>
    <t>2 MECHANIC ST, UNIT 3</t>
  </si>
  <si>
    <t>05602</t>
  </si>
  <si>
    <t>(860) 899-6920</t>
  </si>
  <si>
    <t>CONOR33@GMAIL.COM</t>
  </si>
  <si>
    <r>
      <rPr>
        <u val="single"/>
        <sz val="12"/>
        <color indexed="14"/>
        <rFont val="Arial Narrow"/>
      </rPr>
      <t>Casey_49b5d73c-b2f4-4f61-b18c-07c59f36bc34.pdf</t>
    </r>
  </si>
  <si>
    <t>KATE MCCANN</t>
  </si>
  <si>
    <t>82 TRILLIUM HL</t>
  </si>
  <si>
    <t>(802) 318-3739</t>
  </si>
  <si>
    <t>KMCCANNU32@GMAIL.COM</t>
  </si>
  <si>
    <r>
      <rPr>
        <u val="single"/>
        <sz val="12"/>
        <color indexed="14"/>
        <rFont val="Arial Narrow"/>
      </rPr>
      <t>mccann_41af69bf-1725-4305-99f1-161bb874285b.pdf</t>
    </r>
  </si>
  <si>
    <t>WAS 5</t>
  </si>
  <si>
    <t>ELA CHAPIN</t>
  </si>
  <si>
    <t>EAST MONTPELIER</t>
  </si>
  <si>
    <t>POWDER HORN GLEN RD</t>
  </si>
  <si>
    <t>ELA@ELACHAPINVT.COM</t>
  </si>
  <si>
    <t>ELACHAPINVT.COM</t>
  </si>
  <si>
    <r>
      <rPr>
        <u val="single"/>
        <sz val="12"/>
        <color indexed="14"/>
        <rFont val="Arial Narrow"/>
      </rPr>
      <t>Chapin FD WAS-5_f1e0ffb1-8017-4ab5-9aa1-fe91075f4621.pdf</t>
    </r>
  </si>
  <si>
    <t>WAS 6</t>
  </si>
  <si>
    <t>BRAM TOWBIN</t>
  </si>
  <si>
    <t>PLAINFIELD</t>
  </si>
  <si>
    <t>PO BOX 708</t>
  </si>
  <si>
    <t>(802) 476-5789</t>
  </si>
  <si>
    <t>HIHOAU@GMAIL.COM</t>
  </si>
  <si>
    <t>BRAMTOWBIN.COM</t>
  </si>
  <si>
    <r>
      <rPr>
        <u val="single"/>
        <sz val="12"/>
        <color indexed="14"/>
        <rFont val="Arial Narrow"/>
      </rPr>
      <t>Towbin Bram FD Wash 6_000e245b-0b98-4c9d-bd81-2fbf20c34dfd.pdf</t>
    </r>
  </si>
  <si>
    <t>TINA GOLON</t>
  </si>
  <si>
    <t>CALAIS</t>
  </si>
  <si>
    <t>833 COLLAR HILL ROAD</t>
  </si>
  <si>
    <t>(802) 522-9216</t>
  </si>
  <si>
    <t>TINAGOLON@GMAIL.COM</t>
  </si>
  <si>
    <t>WWW.VTREGROUP.COM</t>
  </si>
  <si>
    <r>
      <rPr>
        <u val="single"/>
        <sz val="12"/>
        <color indexed="14"/>
        <rFont val="Arial Narrow"/>
      </rPr>
      <t>20220531080109_2d877fa0-d6df-406c-989a-86fb6b3836a2.pdf</t>
    </r>
  </si>
  <si>
    <t>MARC B. MIHALY</t>
  </si>
  <si>
    <t>PO BOX 119</t>
  </si>
  <si>
    <t>EAST CALAIS</t>
  </si>
  <si>
    <t>05650</t>
  </si>
  <si>
    <t>(330) 426-9225</t>
  </si>
  <si>
    <t>(802) 454-1070</t>
  </si>
  <si>
    <t>MARK@MIHALY.ORG</t>
  </si>
  <si>
    <r>
      <rPr>
        <u val="single"/>
        <sz val="12"/>
        <color indexed="14"/>
        <rFont val="Arial Narrow"/>
      </rPr>
      <t>MIHALY CALAIS CANDIDATE STATE REP AUG PRIMARY_27840509-54b7-491e-930f-c9c51291746e.pdf</t>
    </r>
  </si>
  <si>
    <t>WAS CHI</t>
  </si>
  <si>
    <t>WILLIAM MCGORRY</t>
  </si>
  <si>
    <t>BOLTON</t>
  </si>
  <si>
    <t>4302 BOLTON VALLEY ACCESS RD, UNIT 203</t>
  </si>
  <si>
    <t>(802) 318-2198</t>
  </si>
  <si>
    <t>WILLIAMMCGORRY@ROCKETMAIL.COM</t>
  </si>
  <si>
    <t>WILLIAMMCGORRY.COM</t>
  </si>
  <si>
    <r>
      <rPr>
        <u val="single"/>
        <sz val="12"/>
        <color indexed="14"/>
        <rFont val="Arial Narrow"/>
      </rPr>
      <t>McGorry William Wash.Chitt FD_30898078-2326-45d4-89fe-8b19d54261a5.pdf</t>
    </r>
  </si>
  <si>
    <t>KATHI TARRANT</t>
  </si>
  <si>
    <t>WATERBURY</t>
  </si>
  <si>
    <t>15 ELM ST, 1</t>
  </si>
  <si>
    <t>05676</t>
  </si>
  <si>
    <r>
      <rPr>
        <u val="single"/>
        <sz val="12"/>
        <color indexed="14"/>
        <rFont val="Arial Narrow"/>
      </rPr>
      <t>SKM_C360i22052711450_dffe0508-3270-411b-86b1-b6d800f766b4.pdf</t>
    </r>
  </si>
  <si>
    <t>THERESA A. WOOD</t>
  </si>
  <si>
    <t>1461 PERRY HILL RD</t>
  </si>
  <si>
    <t>(802) 585-5202</t>
  </si>
  <si>
    <t>THERESA.WOOD@COMCAST.NET</t>
  </si>
  <si>
    <r>
      <rPr>
        <u val="single"/>
        <sz val="12"/>
        <color indexed="14"/>
        <rFont val="Arial Narrow"/>
      </rPr>
      <t>SKM_C360i22051613520_30066e13-ec35-48b9-8f6e-a1328b327e19.pdf</t>
    </r>
  </si>
  <si>
    <t>THOMAS STEVENS</t>
  </si>
  <si>
    <t>12 WINOOSKI ST</t>
  </si>
  <si>
    <t>(802) 595-0429</t>
  </si>
  <si>
    <t>TSTEVENS@LEG.STATE.VT.US</t>
  </si>
  <si>
    <r>
      <rPr>
        <u val="single"/>
        <sz val="12"/>
        <color indexed="14"/>
        <rFont val="Arial Narrow"/>
      </rPr>
      <t>SKM_C360i22052514050_542ffcb5-bcf3-4f15-8706-8d4bae1f698a.pdf</t>
    </r>
  </si>
  <si>
    <t>WAS ORA</t>
  </si>
  <si>
    <t>MELISSA BATTAH -</t>
  </si>
  <si>
    <t>BARRE TOWN</t>
  </si>
  <si>
    <t>3 SILVER CIR</t>
  </si>
  <si>
    <t>(802) 595-9912</t>
  </si>
  <si>
    <t>MELISSAFORBARRETOWN@GMAIL.COM</t>
  </si>
  <si>
    <t>WWW.MELISSAFORBARRETOWN.COM</t>
  </si>
  <si>
    <r>
      <rPr>
        <u val="single"/>
        <sz val="12"/>
        <color indexed="14"/>
        <rFont val="Arial Narrow"/>
      </rPr>
      <t>Melissa_6ee0b59e-fad1-4f8e-a624-dbe6ffb88f80.pdf</t>
    </r>
  </si>
  <si>
    <t>GINA M. GALFETTI</t>
  </si>
  <si>
    <t>32 WINDY WOOD RD</t>
  </si>
  <si>
    <t>(802) 461-3520</t>
  </si>
  <si>
    <t>GINAGALFETTI@GMAIL.COM</t>
  </si>
  <si>
    <r>
      <rPr>
        <u val="single"/>
        <sz val="12"/>
        <color indexed="14"/>
        <rFont val="Arial Narrow"/>
      </rPr>
      <t>Financial Disclosure Form - Galfetti_fd43d808-25f6-4b08-b08b-c76f774b5444.pdf</t>
    </r>
  </si>
  <si>
    <t>FRANCIS MCFAUN</t>
  </si>
  <si>
    <t>97 SUNSET RD</t>
  </si>
  <si>
    <t>(802) 522-7530</t>
  </si>
  <si>
    <t>TOPPERMCFAUN@AOL.COM</t>
  </si>
  <si>
    <r>
      <rPr>
        <u val="single"/>
        <sz val="12"/>
        <color indexed="14"/>
        <rFont val="Arial Narrow"/>
      </rPr>
      <t>Financial Disclosure Form_bfa7123e-07c4-4d73-877e-f8f8dd4ee8a6.pdf</t>
    </r>
  </si>
  <si>
    <t>WDH 1</t>
  </si>
  <si>
    <t>SARA COFFEY</t>
  </si>
  <si>
    <t>GUILFORD</t>
  </si>
  <si>
    <t>542 FITCH RD GUILFORD VT 05301</t>
  </si>
  <si>
    <t>05301</t>
  </si>
  <si>
    <t>(802) 257-0288</t>
  </si>
  <si>
    <t>SARACOFFEYVT@GMAIL.COM</t>
  </si>
  <si>
    <t>SARACOFFEYVT.COM</t>
  </si>
  <si>
    <t>Sara Coffey Financial forms_9f92d83a-274d-4035-a4a7-5fb788d1b4b0.pdf</t>
  </si>
  <si>
    <t>NANCY GASSETT</t>
  </si>
  <si>
    <t>VERNON</t>
  </si>
  <si>
    <t>221 WEST RD</t>
  </si>
  <si>
    <t>05354</t>
  </si>
  <si>
    <t>(802) 257-4675</t>
  </si>
  <si>
    <t>NLGASSETT@COMCAST.NET</t>
  </si>
  <si>
    <r>
      <rPr>
        <u val="single"/>
        <sz val="12"/>
        <color indexed="14"/>
        <rFont val="Arial Narrow"/>
      </rPr>
      <t>NANCY GASSETT FINANCE FORM_dad79895-b3e8-4088-8850-1942c09e685a.pdf</t>
    </r>
  </si>
  <si>
    <t>WDH 2</t>
  </si>
  <si>
    <t>GEORGE WILSON</t>
  </si>
  <si>
    <t>WARDSBORO</t>
  </si>
  <si>
    <t>PO BOX 40</t>
  </si>
  <si>
    <t>WEST WARDSBORO</t>
  </si>
  <si>
    <t>05360</t>
  </si>
  <si>
    <t>(802) 417-1464</t>
  </si>
  <si>
    <t>GEORGE@LOWVOLTAGESERVICESLLC.COM</t>
  </si>
  <si>
    <r>
      <rPr>
        <u val="single"/>
        <sz val="12"/>
        <color indexed="14"/>
        <rFont val="Arial Narrow"/>
      </rPr>
      <t>Wilson George FD Wind 2_2e3229fb-0bec-41ec-8bed-e270fb507987.pdf</t>
    </r>
  </si>
  <si>
    <t>LAURA SIBILIA</t>
  </si>
  <si>
    <t>DOVER</t>
  </si>
  <si>
    <t>PO BOX 05356</t>
  </si>
  <si>
    <t>WEST DOVER</t>
  </si>
  <si>
    <t>05356</t>
  </si>
  <si>
    <t>(802) 384-0233</t>
  </si>
  <si>
    <t>LAURASIBILIAVT@GMAIL.COM</t>
  </si>
  <si>
    <t>LAURASIBILIAVT.COM</t>
  </si>
  <si>
    <r>
      <rPr>
        <u val="single"/>
        <sz val="12"/>
        <color indexed="14"/>
        <rFont val="Arial Narrow"/>
      </rPr>
      <t>Sibilia Laura FD Wind 1_c660cf05-31e9-4eff-bca9-4531e43ecd40.pdf</t>
    </r>
  </si>
  <si>
    <t>WDH 3</t>
  </si>
  <si>
    <t>RYAN COYNE</t>
  </si>
  <si>
    <t>ROCKINGHAM</t>
  </si>
  <si>
    <t>5 WILLIAMS TER</t>
  </si>
  <si>
    <t>05101</t>
  </si>
  <si>
    <t>(603) 591-6781</t>
  </si>
  <si>
    <t>MRRMC84@GMAIL.COM</t>
  </si>
  <si>
    <r>
      <rPr>
        <u val="single"/>
        <sz val="12"/>
        <color indexed="14"/>
        <rFont val="Arial Narrow"/>
      </rPr>
      <t>Coyne Ryan FD Wind 3_a592fd88-bb8c-434d-bcab-3caba231aeb8.pdf</t>
    </r>
  </si>
  <si>
    <t>BONNIE DEPINO</t>
  </si>
  <si>
    <t>WESTMINSTER</t>
  </si>
  <si>
    <t>255 MINARD RD</t>
  </si>
  <si>
    <t>WESTMINSTER WEST</t>
  </si>
  <si>
    <t>05346</t>
  </si>
  <si>
    <t>(802) 869-7159</t>
  </si>
  <si>
    <t>BONN4LIBERTY@GMAIL.COM</t>
  </si>
  <si>
    <r>
      <rPr>
        <u val="single"/>
        <sz val="12"/>
        <color indexed="14"/>
        <rFont val="Arial Narrow"/>
      </rPr>
      <t>20220524161459_0c968a6d-30e3-42f7-8321-037c2e948caa.pdf</t>
    </r>
  </si>
  <si>
    <t>TYLER AUSTIN</t>
  </si>
  <si>
    <t>406 RIVER RD</t>
  </si>
  <si>
    <r>
      <rPr>
        <u val="single"/>
        <sz val="12"/>
        <color indexed="14"/>
        <rFont val="Arial Narrow"/>
      </rPr>
      <t>20220525125044_2fa2585b-ab1d-43fa-a62a-312e2cfa2f32.pdf</t>
    </r>
  </si>
  <si>
    <t>LESLIE GOLDMAN</t>
  </si>
  <si>
    <t>570 ROCKINGHAM HILL RD</t>
  </si>
  <si>
    <t>BELLOWS FALLS</t>
  </si>
  <si>
    <t>(802) 380-4285</t>
  </si>
  <si>
    <t>LESLIEGFORWINDHAM3@GMAIL.COM</t>
  </si>
  <si>
    <r>
      <rPr>
        <u val="single"/>
        <sz val="12"/>
        <color indexed="14"/>
        <rFont val="Arial Narrow"/>
      </rPr>
      <t>20220427115527_342baa0b-9bc7-4beb-9622-dfa655206cfd.pdf</t>
    </r>
  </si>
  <si>
    <t>MICHELLE BOS-LUN -</t>
  </si>
  <si>
    <t>94 CCC RD</t>
  </si>
  <si>
    <t>05158</t>
  </si>
  <si>
    <t>(802) 289-2495</t>
  </si>
  <si>
    <t>MICHELLEFORVT@GMAIL.COM</t>
  </si>
  <si>
    <r>
      <rPr>
        <u val="single"/>
        <sz val="12"/>
        <color indexed="14"/>
        <rFont val="Arial Narrow"/>
      </rPr>
      <t>20220427120036_d50ceeba-ee9d-476e-bae2-d344e6824e94.pdf</t>
    </r>
  </si>
  <si>
    <t>WDH 4</t>
  </si>
  <si>
    <t>LYNN KURALT</t>
  </si>
  <si>
    <t>DUMMERSTON</t>
  </si>
  <si>
    <t>485 RICE FARM RD</t>
  </si>
  <si>
    <t>(802) 579-8314</t>
  </si>
  <si>
    <t>LYNN@KURALT.NET</t>
  </si>
  <si>
    <r>
      <rPr>
        <u val="single"/>
        <sz val="12"/>
        <color indexed="14"/>
        <rFont val="Arial Narrow"/>
      </rPr>
      <t>SKM_C454e22052612220_cde3569d-3160-4f14-9625-6e439d37cd99.pdf</t>
    </r>
  </si>
  <si>
    <t>MIKE MROWICKI</t>
  </si>
  <si>
    <t>PUTNEY</t>
  </si>
  <si>
    <t>299 S PINE BANKS RD</t>
  </si>
  <si>
    <t>(802) 387-8787</t>
  </si>
  <si>
    <t>MMROWICKI@GMAIL.COM</t>
  </si>
  <si>
    <r>
      <rPr>
        <u val="single"/>
        <sz val="12"/>
        <color indexed="14"/>
        <rFont val="Arial Narrow"/>
      </rPr>
      <t>SKM_C454e22052415500_b80a5f50-d554-472a-96cb-9ecf3d3d15db.pdf</t>
    </r>
  </si>
  <si>
    <t>WDH 5</t>
  </si>
  <si>
    <t>EMILY LONG</t>
  </si>
  <si>
    <t>NEWFANE</t>
  </si>
  <si>
    <t>239 WISWALL HILL RD</t>
  </si>
  <si>
    <t>05345</t>
  </si>
  <si>
    <t>(802) 365-7360</t>
  </si>
  <si>
    <t>EMILYJDLONG@GMAIL.COM</t>
  </si>
  <si>
    <t>WWW.EMILYLONGVT.COM</t>
  </si>
  <si>
    <r>
      <rPr>
        <u val="single"/>
        <sz val="12"/>
        <color indexed="14"/>
        <rFont val="Arial Narrow"/>
      </rPr>
      <t>Financial Disclosure Form Emily Long Windham-5_7c1473ae-a399-4dcb-964a-49ee317ead36.pdf</t>
    </r>
  </si>
  <si>
    <t>WDH 6</t>
  </si>
  <si>
    <t>JOHN A. LYDDY</t>
  </si>
  <si>
    <t>WHITINGHAM</t>
  </si>
  <si>
    <t>994 FULLER HILL RD</t>
  </si>
  <si>
    <t>05361</t>
  </si>
  <si>
    <t>(802) 302-4227</t>
  </si>
  <si>
    <t>(802) 368-7554</t>
  </si>
  <si>
    <t>JLYDDY3@GMAIL.COM</t>
  </si>
  <si>
    <t>JOHN LYDDY FACEBOOK</t>
  </si>
  <si>
    <r>
      <rPr>
        <u val="single"/>
        <sz val="12"/>
        <color indexed="14"/>
        <rFont val="Arial Narrow"/>
      </rPr>
      <t>Lyddy Candidate Windham 6_6cb09413-9964-4aff-93a6-d15a33b87904.pdf</t>
    </r>
  </si>
  <si>
    <t>TRISTAN D. ROBERTS</t>
  </si>
  <si>
    <t>HALIFAX</t>
  </si>
  <si>
    <t>POB 384</t>
  </si>
  <si>
    <t>WILMINGTON</t>
  </si>
  <si>
    <t>05363</t>
  </si>
  <si>
    <t>(802) 275-2881</t>
  </si>
  <si>
    <t>TRISTANROBERTSHALIFAX@GMAIL.COM</t>
  </si>
  <si>
    <t>WWW.TRISTANROBERTS.CO</t>
  </si>
  <si>
    <r>
      <rPr>
        <u val="single"/>
        <sz val="12"/>
        <color indexed="14"/>
        <rFont val="Arial Narrow"/>
      </rPr>
      <t>Roberts Candidate Windham 6_c46a909b-e07a-4894-9c0b-661876d04dea.pdf</t>
    </r>
  </si>
  <si>
    <t>WDH 7</t>
  </si>
  <si>
    <t>EMILIE KORNHEISER -</t>
  </si>
  <si>
    <t>BRATTLEBORO</t>
  </si>
  <si>
    <t>528 GOODENOUGH RD</t>
  </si>
  <si>
    <t>(802) 246-1213</t>
  </si>
  <si>
    <t>EKORNHEISER@GMAIL.COM</t>
  </si>
  <si>
    <t>EMILIEKORNHEISER.ORG</t>
  </si>
  <si>
    <r>
      <rPr>
        <u val="single"/>
        <sz val="12"/>
        <color indexed="14"/>
        <rFont val="Arial Narrow"/>
      </rPr>
      <t>Kornheiser_Emilie_StateRep_2022AugPrimary_686bb470-1557-4252-8268-688def9cad2b.pdf</t>
    </r>
  </si>
  <si>
    <t>WDH 8</t>
  </si>
  <si>
    <t>MOLLIE S. BURKE</t>
  </si>
  <si>
    <t>62 WEST ST</t>
  </si>
  <si>
    <t>(802) 257-4844</t>
  </si>
  <si>
    <t>MOLLIEBURKEVT@GMAIL.COM</t>
  </si>
  <si>
    <t>MOLLIEBURKE.COM</t>
  </si>
  <si>
    <r>
      <rPr>
        <u val="single"/>
        <sz val="12"/>
        <color indexed="14"/>
        <rFont val="Arial Narrow"/>
      </rPr>
      <t>Burke_Mollie_StateRep_2022AugPrimary_561a4f19-6444-466d-a4e1-a13dbfce9506.pdf</t>
    </r>
  </si>
  <si>
    <t>WDH 9</t>
  </si>
  <si>
    <t>TRISTAN TOLENO</t>
  </si>
  <si>
    <t>33 HIGHLAWN RD</t>
  </si>
  <si>
    <t>(802) 579-5511</t>
  </si>
  <si>
    <t>TTOLENO@GMAIL.COM</t>
  </si>
  <si>
    <r>
      <rPr>
        <u val="single"/>
        <sz val="12"/>
        <color indexed="14"/>
        <rFont val="Arial Narrow"/>
      </rPr>
      <t>Toleno_Tristan_StateRep_2022AugPrimary_fd6c078d-6d59-4366-9782-b3998a9f5563.pdf</t>
    </r>
  </si>
  <si>
    <t>WDH WDR BEN</t>
  </si>
  <si>
    <t>KELLY MACLAURY PAJALA</t>
  </si>
  <si>
    <t>LONDONDERRY</t>
  </si>
  <si>
    <t>PO BOX 94</t>
  </si>
  <si>
    <t>SOUTH LONDONDERRY</t>
  </si>
  <si>
    <t>05155</t>
  </si>
  <si>
    <t>(802) 770-4987</t>
  </si>
  <si>
    <t>KELLYMPAJALA@GMAIL.COM</t>
  </si>
  <si>
    <t>KELLYFORVT.ORG</t>
  </si>
  <si>
    <r>
      <rPr>
        <u val="single"/>
        <sz val="12"/>
        <color indexed="14"/>
        <rFont val="Arial Narrow"/>
      </rPr>
      <t>Pajala Kelly FD Wind Wind Benn_f63a2988-0c42-461f-a87b-fff8035eb4e5.pdf</t>
    </r>
  </si>
  <si>
    <t>WDR 1</t>
  </si>
  <si>
    <t>JOHN BARTHOLOMEW</t>
  </si>
  <si>
    <t>HARTLAND</t>
  </si>
  <si>
    <t>23 LINDEN RD</t>
  </si>
  <si>
    <t>05048</t>
  </si>
  <si>
    <t>(802) 230-6033</t>
  </si>
  <si>
    <t>BARTHOJ@VERMONTEL.NET</t>
  </si>
  <si>
    <t>JOHNBARTHOLOMEW.ORG</t>
  </si>
  <si>
    <r>
      <rPr>
        <u val="single"/>
        <sz val="12"/>
        <color indexed="14"/>
        <rFont val="Arial Narrow"/>
      </rPr>
      <t>3474_001_3d4679d6-317e-4a47-9eb4-8737bc6bd596.pdf</t>
    </r>
  </si>
  <si>
    <t>ELIZABETH BURROWS</t>
  </si>
  <si>
    <t>WEST WINDSOR</t>
  </si>
  <si>
    <t>PO BOX 485</t>
  </si>
  <si>
    <t>BROWNSVILLE</t>
  </si>
  <si>
    <t>05037</t>
  </si>
  <si>
    <t>(802) 484-3174</t>
  </si>
  <si>
    <t>ELIZABETH@ELIZABETHVT.COM</t>
  </si>
  <si>
    <t>WWW.ELIZABETHVT.COM</t>
  </si>
  <si>
    <r>
      <rPr>
        <u val="single"/>
        <sz val="12"/>
        <color indexed="14"/>
        <rFont val="Arial Narrow"/>
      </rPr>
      <t>3484_001_9cde6927-8560-4cbe-affb-e1d1e210db25.pdf</t>
    </r>
  </si>
  <si>
    <t>WDR 2</t>
  </si>
  <si>
    <t>STUART LINDBERG</t>
  </si>
  <si>
    <t>CAVENDISH</t>
  </si>
  <si>
    <t>594 PARKER HILL RD</t>
  </si>
  <si>
    <t>05142</t>
  </si>
  <si>
    <t>(802) 245-4507</t>
  </si>
  <si>
    <t>(802) 226-7383</t>
  </si>
  <si>
    <t>TEACHLIBERTY@PROTONMAIL.COM</t>
  </si>
  <si>
    <r>
      <rPr>
        <u val="single"/>
        <sz val="12"/>
        <color indexed="14"/>
        <rFont val="Arial Narrow"/>
      </rPr>
      <t>Lindberg Stuart FD Windsor 2_74af0e1a-6fa3-477d-a1f7-157c8acdb7a5.pdf</t>
    </r>
  </si>
  <si>
    <t>JOHN ARRISON</t>
  </si>
  <si>
    <t>WEATHERSFIELD</t>
  </si>
  <si>
    <t>160 CENTER GROVE</t>
  </si>
  <si>
    <t>05156</t>
  </si>
  <si>
    <t>WDR 3</t>
  </si>
  <si>
    <t>KRISTI C. MORRIS</t>
  </si>
  <si>
    <t>SPRINGFIELD</t>
  </si>
  <si>
    <t>59 COOLIDGE RD</t>
  </si>
  <si>
    <t>(802) 885-2949</t>
  </si>
  <si>
    <t>K.MORRIS51@OUTLOOK.COM</t>
  </si>
  <si>
    <r>
      <rPr>
        <u val="single"/>
        <sz val="12"/>
        <color indexed="14"/>
        <rFont val="Arial Narrow"/>
      </rPr>
      <t>Morris - Financial_778632cc-9e60-4f96-820b-0299af5bf28f.pdf</t>
    </r>
  </si>
  <si>
    <t>JUDY STERN</t>
  </si>
  <si>
    <t>1420 GIDDINGS ST</t>
  </si>
  <si>
    <t>NORTH SPRINGFIELD</t>
  </si>
  <si>
    <t>05150</t>
  </si>
  <si>
    <t>(802) 886-2198</t>
  </si>
  <si>
    <t>JASTERN2946@VERMONTEL.NET</t>
  </si>
  <si>
    <r>
      <rPr>
        <u val="single"/>
        <sz val="12"/>
        <color indexed="14"/>
        <rFont val="Arial Narrow"/>
      </rPr>
      <t>Stern - Financial_4f28e06d-5920-4702-be76-13fc72d0ca29.pdf</t>
    </r>
  </si>
  <si>
    <t>ALICE M. EMMONS</t>
  </si>
  <si>
    <t>318 SUMMER ST</t>
  </si>
  <si>
    <t>(802) 885-5893</t>
  </si>
  <si>
    <t>AEMMONS61@HOTMAIL.COM</t>
  </si>
  <si>
    <r>
      <rPr>
        <u val="single"/>
        <sz val="12"/>
        <color indexed="14"/>
        <rFont val="Arial Narrow"/>
      </rPr>
      <t>Emmons - Financial_91c6062e-f500-4b8c-bdac-fcd535f7f2de.pdf</t>
    </r>
  </si>
  <si>
    <t>WDR 4</t>
  </si>
  <si>
    <t>HEATHER SURPRENANT</t>
  </si>
  <si>
    <t>BARNARD</t>
  </si>
  <si>
    <t>115 STATE STREET STATE HOUSE</t>
  </si>
  <si>
    <t>05633</t>
  </si>
  <si>
    <t>(802) 272-7943</t>
  </si>
  <si>
    <t>LINKTR.EE/HEATHER4VTHOUSE</t>
  </si>
  <si>
    <r>
      <rPr>
        <u val="single"/>
        <sz val="12"/>
        <color indexed="14"/>
        <rFont val="Arial Narrow"/>
      </rPr>
      <t>20220531102112979_ba01940b-21a1-470a-8951-ca269d7cdeb2.pdf</t>
    </r>
  </si>
  <si>
    <t>WDR 5</t>
  </si>
  <si>
    <t>TESHA BUSS</t>
  </si>
  <si>
    <t>WOODSTOCK</t>
  </si>
  <si>
    <t>1135 WEST WOODSTOCK RD</t>
  </si>
  <si>
    <t>05091</t>
  </si>
  <si>
    <t>(802) 245-4746</t>
  </si>
  <si>
    <t>TESHABUSS@GMAIL.COM</t>
  </si>
  <si>
    <t>WWW.TESHABUSS.COM</t>
  </si>
  <si>
    <r>
      <rPr>
        <u val="single"/>
        <sz val="12"/>
        <color indexed="14"/>
        <rFont val="Arial Narrow"/>
      </rPr>
      <t>20220511133619472_7eda0db7-3888-4ef7-823f-03787d869d1b.pdf</t>
    </r>
  </si>
  <si>
    <t>KEITH T. CAPPELLINI</t>
  </si>
  <si>
    <t>PLYMOUTH</t>
  </si>
  <si>
    <t>PO BOX 278</t>
  </si>
  <si>
    <t>05056</t>
  </si>
  <si>
    <t>KEITH@KTCAPPELLINI.COM</t>
  </si>
  <si>
    <t>KTCAPPELLINI.COM</t>
  </si>
  <si>
    <r>
      <rPr>
        <u val="single"/>
        <sz val="12"/>
        <color indexed="14"/>
        <rFont val="Arial Narrow"/>
      </rPr>
      <t>Cappellini Keith Wind 3 FD_7ba29258-8f46-4e66-b96d-897e1ac65fd7.pdf</t>
    </r>
  </si>
  <si>
    <t>WDR 6</t>
  </si>
  <si>
    <t>KEVIN "COACH" CHRISTIE</t>
  </si>
  <si>
    <t>HARTFORD</t>
  </si>
  <si>
    <t>682 CHRISTIAN ST.</t>
  </si>
  <si>
    <t>WHITE RIVER JCT</t>
  </si>
  <si>
    <t>05001</t>
  </si>
  <si>
    <t>(802) 299-0598</t>
  </si>
  <si>
    <t>KEVINC@KEVINCHRISTIE.ORG</t>
  </si>
  <si>
    <t>WWW.KEVINCHRISTIE.ORG</t>
  </si>
  <si>
    <r>
      <rPr>
        <u val="single"/>
        <sz val="12"/>
        <color indexed="14"/>
        <rFont val="Arial Narrow"/>
      </rPr>
      <t>Christie, Kevin Financial Disclosure Form_31d95830-3e03-4c0c-820b-8ed9e6e5bea5.pdf</t>
    </r>
  </si>
  <si>
    <t>ESME COLE</t>
  </si>
  <si>
    <t>53 BRICKHOUSE LANE</t>
  </si>
  <si>
    <t>WHITE RIVER JCT.</t>
  </si>
  <si>
    <t>(802) 356-8196</t>
  </si>
  <si>
    <t>ESME.COLE.VT@GMAIL.COM</t>
  </si>
  <si>
    <r>
      <rPr>
        <u val="single"/>
        <sz val="12"/>
        <color indexed="14"/>
        <rFont val="Arial Narrow"/>
      </rPr>
      <t>COLE, ESME Financial Disclosure Form_45bf84f4-164b-4eaf-a137-ae7968a5bd08.pdf</t>
    </r>
  </si>
  <si>
    <t>WDR ADD</t>
  </si>
  <si>
    <t>KIRK WHITE</t>
  </si>
  <si>
    <t>BETHEL</t>
  </si>
  <si>
    <t>307 CHRISTIAN HILL RD</t>
  </si>
  <si>
    <t>05032</t>
  </si>
  <si>
    <t>(802) 234-9670</t>
  </si>
  <si>
    <t>KIRKWHITEFORVTHOUSE@GMAIL.COM</t>
  </si>
  <si>
    <t>HTTPS://WWW.KIRKWHITEFORVTHOUSE.COM/</t>
  </si>
  <si>
    <r>
      <rPr>
        <u val="single"/>
        <sz val="12"/>
        <color indexed="14"/>
        <rFont val="Arial Narrow"/>
      </rPr>
      <t>K. White Financial Discl. Form_be46377d-6a44-4c34-9746-eeab503b1d05.pdf</t>
    </r>
  </si>
  <si>
    <t>WDR ORA 1</t>
  </si>
  <si>
    <t>JOHN O'BRIEN</t>
  </si>
  <si>
    <t>TUNBRIDGE</t>
  </si>
  <si>
    <t>73 MOODY RD</t>
  </si>
  <si>
    <t>05077</t>
  </si>
  <si>
    <t>(802) 889-3474</t>
  </si>
  <si>
    <t>BELLWETHERFILMS@YAHOO.COM</t>
  </si>
  <si>
    <r>
      <rPr>
        <u val="single"/>
        <sz val="12"/>
        <color indexed="14"/>
        <rFont val="Arial Narrow"/>
      </rPr>
      <t>20220526152901374_b09345ae-d8d1-4cb6-96fc-859ea74305b1.pdf</t>
    </r>
  </si>
  <si>
    <t>WDR ORA 2</t>
  </si>
  <si>
    <t>BILL T. HUFF</t>
  </si>
  <si>
    <t>THETFORD</t>
  </si>
  <si>
    <t>972 GOVE HILL RD</t>
  </si>
  <si>
    <t>THETFORD CTR</t>
  </si>
  <si>
    <t>05075</t>
  </si>
  <si>
    <t>(802) 785-4640</t>
  </si>
  <si>
    <t>HUFFFORVTSTATEREP@GMAIL.COM</t>
  </si>
  <si>
    <t>HUFFFROVERMONTSTATEREP.COM</t>
  </si>
  <si>
    <r>
      <rPr>
        <u val="single"/>
        <sz val="12"/>
        <color indexed="14"/>
        <rFont val="Arial Narrow"/>
      </rPr>
      <t>Huff Financial Disclosure_d24cd8ad-0406-4f00-b9ce-4a6d70d42ecc.pdf</t>
    </r>
  </si>
  <si>
    <t>Matt Stralka</t>
  </si>
  <si>
    <t>JIM MASLAND</t>
  </si>
  <si>
    <t>714 PERO HILL RD</t>
  </si>
  <si>
    <t>(802) 785-4146</t>
  </si>
  <si>
    <t>JAMESQ56@YAHOO.COM</t>
  </si>
  <si>
    <r>
      <rPr>
        <u val="single"/>
        <sz val="12"/>
        <color indexed="14"/>
        <rFont val="Arial Narrow"/>
      </rPr>
      <t>Masland Campaign Finance_91c403ff-0035-4347-96fe-91cf450cb4e5.pdf</t>
    </r>
  </si>
  <si>
    <t>REBECCA HOLCOMBE</t>
  </si>
  <si>
    <t>NORWICH</t>
  </si>
  <si>
    <t>PO BOX 170</t>
  </si>
  <si>
    <t>05055</t>
  </si>
  <si>
    <t>(805) 299-5535</t>
  </si>
  <si>
    <t>(802) 299-5535</t>
  </si>
  <si>
    <t>REBECCA@REBECCAHOLCOMBE.COM</t>
  </si>
  <si>
    <t>REBECCAHOLCOMBE.COM</t>
  </si>
  <si>
    <r>
      <rPr>
        <u val="single"/>
        <sz val="12"/>
        <color indexed="14"/>
        <rFont val="Arial Narrow"/>
      </rPr>
      <t>Holcombe Financial Disclosure_85690866-3623-445f-8eeb-3d49710bdde6.pdf</t>
    </r>
  </si>
  <si>
    <t>WDR WDH</t>
  </si>
  <si>
    <t>HEATHER CHASE</t>
  </si>
  <si>
    <t>CHESTER</t>
  </si>
  <si>
    <t>1712 GREEN MOUNTAIN TPKE</t>
  </si>
  <si>
    <t>05143</t>
  </si>
  <si>
    <t>(802) 875-4663</t>
  </si>
  <si>
    <t>HEATHER4THEHOUSE@GMAIL.COM</t>
  </si>
  <si>
    <r>
      <rPr>
        <u val="single"/>
        <sz val="12"/>
        <color indexed="14"/>
        <rFont val="Arial Narrow"/>
      </rPr>
      <t>HC_d1b1b4af-0222-4c99-93ee-97588530557a.pdf</t>
    </r>
  </si>
  <si>
    <t>EVA RYAN</t>
  </si>
  <si>
    <t>92 KIRK MEADOW RD</t>
  </si>
  <si>
    <t>(802) 875-7266</t>
  </si>
  <si>
    <t>EVAMARIERYAN@GMAIL.COM</t>
  </si>
  <si>
    <r>
      <rPr>
        <u val="single"/>
        <sz val="12"/>
        <color indexed="14"/>
        <rFont val="Arial Narrow"/>
      </rPr>
      <t>Ryan_699c1c97-f86c-47d4-b323-0926f94fa2cc.pdf</t>
    </r>
  </si>
  <si>
    <t>SENATE</t>
  </si>
  <si>
    <t xml:space="preserve">FRA 1 </t>
  </si>
  <si>
    <t>PAM MCCARTHY</t>
  </si>
  <si>
    <t>4736 MAQUAM SHORE ROAD</t>
  </si>
  <si>
    <t>(802) 238-1106</t>
  </si>
  <si>
    <r>
      <rPr>
        <u val="single"/>
        <sz val="12"/>
        <color indexed="14"/>
        <rFont val="Arial Narrow"/>
      </rPr>
      <t>McCarthy Pam FD_a2ce8eb3-d719-46b4-9e6f-97a3fa4378a1.pdf</t>
    </r>
  </si>
  <si>
    <t>JESSIE NAKUMA PALCZEWSKI</t>
  </si>
  <si>
    <t>1810 LOWER NEWTON RD</t>
  </si>
  <si>
    <t>(915) 240-9714</t>
  </si>
  <si>
    <t>NAKUMA4VT@GMAIL.COM</t>
  </si>
  <si>
    <r>
      <rPr>
        <u val="single"/>
        <sz val="12"/>
        <color indexed="14"/>
        <rFont val="Arial Narrow"/>
      </rPr>
      <t>Palczewski Jesse FD_418fa9e6-ea51-46ac-b165-314958b3060b.pdf</t>
    </r>
  </si>
  <si>
    <t>RANDY BROCK</t>
  </si>
  <si>
    <t>2396 HIGHGATE ROAD</t>
  </si>
  <si>
    <t>ST. ALBANS</t>
  </si>
  <si>
    <r>
      <rPr>
        <u val="single"/>
        <sz val="12"/>
        <color indexed="14"/>
        <rFont val="Arial Narrow"/>
      </rPr>
      <t>Brock Randy FD_0acc52f3-3bb4-4d05-a673-45b71048ff54.pdf</t>
    </r>
  </si>
  <si>
    <t>ROBERT W. NORRIS</t>
  </si>
  <si>
    <t>162 VT ROUTE 105</t>
  </si>
  <si>
    <r>
      <rPr>
        <u val="single"/>
        <sz val="12"/>
        <color indexed="14"/>
        <rFont val="Arial Narrow"/>
      </rPr>
      <t>Norris Robert FD_892dfe66-084d-4f38-9503-c8e42d87996d.pdf</t>
    </r>
  </si>
  <si>
    <t>BRIDGETTE REMINGTON</t>
  </si>
  <si>
    <t>RUTLAND TOWN</t>
  </si>
  <si>
    <t>188 SHOPPING PLAZA RD #222</t>
  </si>
  <si>
    <t>(802) 279-7498</t>
  </si>
  <si>
    <t>SENATE@REMINGTONFORVT.COM</t>
  </si>
  <si>
    <t>ANNA TADIO</t>
  </si>
  <si>
    <t>25 ENGREM AVE</t>
  </si>
  <si>
    <t>(802) 779-4621</t>
  </si>
  <si>
    <t>ANNATADIOFORSTATESENATE@GMAIL.COM</t>
  </si>
  <si>
    <t>DAVID "DAVE" WEEKS</t>
  </si>
  <si>
    <t>PROCTOR</t>
  </si>
  <si>
    <t>35 WARNER AVE</t>
  </si>
  <si>
    <t>05765</t>
  </si>
  <si>
    <t>(802) 417-9013</t>
  </si>
  <si>
    <t>WEEKSFORVTSTATESENATE.COM</t>
  </si>
  <si>
    <t>TERRY K. WILLIAMS</t>
  </si>
  <si>
    <t>319 RUBY RD</t>
  </si>
  <si>
    <t>(802) 287-4576</t>
  </si>
  <si>
    <t>MASON D. WADE III</t>
  </si>
  <si>
    <t>ROCHESTER</t>
  </si>
  <si>
    <t>262 PINE GAP RD</t>
  </si>
  <si>
    <t>05767</t>
  </si>
  <si>
    <t>(802) 349-3970</t>
  </si>
  <si>
    <t>MWADE3333@GMAIL.COM</t>
  </si>
  <si>
    <r>
      <rPr>
        <u val="single"/>
        <sz val="12"/>
        <color indexed="14"/>
        <rFont val="Arial Narrow"/>
      </rPr>
      <t>Wade Mason FD Add Sen_fafce2f5-1bc6-4891-aa95-1656418cab62.pdf</t>
    </r>
  </si>
  <si>
    <t>JT DODGE</t>
  </si>
  <si>
    <t>245 CHENEY 4 CORNER ROAD</t>
  </si>
  <si>
    <t>EAST CORINTH</t>
  </si>
  <si>
    <t>05040</t>
  </si>
  <si>
    <t>(802) 439-3910</t>
  </si>
  <si>
    <t>JTDODGE@GMAIL.COM</t>
  </si>
  <si>
    <t>JTDODGEFORVERMONT.COM</t>
  </si>
  <si>
    <r>
      <rPr>
        <u val="single"/>
        <sz val="12"/>
        <color indexed="14"/>
        <rFont val="Arial Narrow"/>
      </rPr>
      <t>.jt dodge_22052617280_f3cb62fe-1601-4dfb-8850-db6e46b896ed.pdf</t>
    </r>
  </si>
  <si>
    <t>CHI CT 1</t>
  </si>
  <si>
    <t>INFINITE CULCLEASURE</t>
  </si>
  <si>
    <t>78 ROSE ST</t>
  </si>
  <si>
    <t>(802) 310-6161</t>
  </si>
  <si>
    <t>I.CULCLEASURE@GMAIL.COM</t>
  </si>
  <si>
    <t>VOTEINFINITE.COM</t>
  </si>
  <si>
    <t>CHI N 1</t>
  </si>
  <si>
    <t>IRENE WRENNER</t>
  </si>
  <si>
    <t>15 THRUSH LN</t>
  </si>
  <si>
    <t>(802) 879-0011</t>
  </si>
  <si>
    <t>IRENE@WRENNER4SENATE.ORG</t>
  </si>
  <si>
    <t>WWW.WRENNER4SENATE.ORG</t>
  </si>
  <si>
    <r>
      <rPr>
        <u val="single"/>
        <sz val="12"/>
        <color indexed="14"/>
        <rFont val="Arial Narrow"/>
      </rPr>
      <t>Wrennerdisclosure_0563a181-c5af-4b85-8da8-5af02292cc67.pdf</t>
    </r>
  </si>
  <si>
    <t>GI 1</t>
  </si>
  <si>
    <t>STEPHEN C. BELLOWS</t>
  </si>
  <si>
    <t>44 MOCCASIN AVE</t>
  </si>
  <si>
    <t>(802) 528-9958</t>
  </si>
  <si>
    <t>BELLOWSVT2022@PROTONMAIL.COM</t>
  </si>
  <si>
    <r>
      <rPr>
        <u val="single"/>
        <sz val="12"/>
        <color indexed="14"/>
        <rFont val="Arial Narrow"/>
      </rPr>
      <t>Bellowsfinancialdisclosure_4ed30a6f-423c-4544-ab05-35efcc33ee26.pdf</t>
    </r>
  </si>
  <si>
    <t>JOHN KLAR</t>
  </si>
  <si>
    <t>(802) 673-4852</t>
  </si>
  <si>
    <t>FARMERJOHNKLAR@GMAIL.COM</t>
  </si>
  <si>
    <t>KLARFORSENATE.COM</t>
  </si>
  <si>
    <r>
      <rPr>
        <u val="single"/>
        <sz val="12"/>
        <color indexed="14"/>
        <rFont val="Arial Narrow"/>
      </rPr>
      <t>KLAR_394e62f9-38ce-471c-92b7-63549b6b2566.pdf</t>
    </r>
  </si>
  <si>
    <t>SAMUEL A. DOUGLASS</t>
  </si>
  <si>
    <t>TROY</t>
  </si>
  <si>
    <t>47 N PLEASANT ST</t>
  </si>
  <si>
    <t>NORTH TROY</t>
  </si>
  <si>
    <t>05859</t>
  </si>
  <si>
    <t>(802) 673-7773</t>
  </si>
  <si>
    <t>SAMUELDVT@GMAIL.COM</t>
  </si>
  <si>
    <r>
      <rPr>
        <u val="single"/>
        <sz val="12"/>
        <color indexed="14"/>
        <rFont val="Arial Narrow"/>
      </rPr>
      <t>Douglass_Samuel_Senate_2022 Aug Pirmary_64b2b9be-efd5-4944-8fd8-17363d52c1cf.pdf</t>
    </r>
  </si>
  <si>
    <t>PAUL MATTHEW BEAN</t>
  </si>
  <si>
    <t>457 N MAIN ST</t>
  </si>
  <si>
    <t>(802) 793-7881</t>
  </si>
  <si>
    <t>PAUL.BEAN.FOR.VERMONT@GMAIL.COM</t>
  </si>
  <si>
    <t>DWAYNE TUCKER</t>
  </si>
  <si>
    <t>95 MIDDLE RD</t>
  </si>
  <si>
    <t>(802) 279-5611</t>
  </si>
  <si>
    <t>CAMPAIGNFORDWAYNE@GMAIL.COM</t>
  </si>
  <si>
    <t>MARK COESTER</t>
  </si>
  <si>
    <t>PO BOX 37</t>
  </si>
  <si>
    <t>(802) 722-4007</t>
  </si>
  <si>
    <t>BIG.TIMBER@LIVE.COM</t>
  </si>
  <si>
    <t>MARK4VERMONT.COM</t>
  </si>
  <si>
    <t>TIM WESSEL</t>
  </si>
  <si>
    <t>PO BOX 1032</t>
  </si>
  <si>
    <t>05302</t>
  </si>
  <si>
    <t>(802) 234-1330</t>
  </si>
  <si>
    <t>TIMWESSELVT@GMAIL.COM</t>
  </si>
  <si>
    <t>TIMWESSELVT.COM</t>
  </si>
  <si>
    <r>
      <rPr>
        <u val="single"/>
        <sz val="12"/>
        <color indexed="14"/>
        <rFont val="Arial Narrow"/>
      </rPr>
      <t>Wessel Tim FD Wind Sen_c8387b8e-4514-4695-a037-cff830b12dfd.pdf</t>
    </r>
  </si>
  <si>
    <t>RICHARD "RICK" KENYON</t>
  </si>
  <si>
    <t>175 UPPER DUMMERSTON RD</t>
  </si>
  <si>
    <t>(802) 257-4705</t>
  </si>
  <si>
    <t>RICK@RKTAXPREP.COM</t>
  </si>
  <si>
    <t>CCF_000006_47fa1bed-7488-4b61-b047-cef84475b851.pdf</t>
  </si>
  <si>
    <t>DANA COLSON JR.</t>
  </si>
  <si>
    <t>SHARON</t>
  </si>
  <si>
    <t>3702 VT ROUTE 14</t>
  </si>
  <si>
    <t>05065</t>
  </si>
  <si>
    <t>(802) 222-1474</t>
  </si>
  <si>
    <t>DCOLSON3422@GMAIL.COM</t>
  </si>
  <si>
    <t>ALICE FLANDERS</t>
  </si>
  <si>
    <t>105 DAVIS CIR</t>
  </si>
  <si>
    <t>05047</t>
  </si>
  <si>
    <t>(802) 295-3602</t>
  </si>
  <si>
    <t>ALICE.FLANDERS@YAHOO.COM</t>
  </si>
  <si>
    <t>CHRISTOPHER BRAY</t>
  </si>
  <si>
    <t>20 NORTH ST, UNIT A</t>
  </si>
  <si>
    <t>(802) 371-8183</t>
  </si>
  <si>
    <t>CHRIS@BRAYFORVERMONT.US</t>
  </si>
  <si>
    <t>WWW.BRAYFORVERMONT.US</t>
  </si>
  <si>
    <r>
      <rPr>
        <b val="1"/>
        <u val="single"/>
        <sz val="12"/>
        <color indexed="14"/>
        <rFont val="Arial Narrow"/>
      </rPr>
      <t>Bray-financial disclosure 2022_6691a4de-525b-4f6a-b3ac-dd8522d486bb.pdf</t>
    </r>
  </si>
  <si>
    <t>RUTH HARDY</t>
  </si>
  <si>
    <t>PO BOX 343</t>
  </si>
  <si>
    <t>EAST MIDDLEBURY</t>
  </si>
  <si>
    <t>(802) 989-5278</t>
  </si>
  <si>
    <t>RUTHFORVERMONT@GMAIL.COM</t>
  </si>
  <si>
    <t>RUTHFORVERMONT.COM</t>
  </si>
  <si>
    <r>
      <rPr>
        <u val="single"/>
        <sz val="12"/>
        <color indexed="14"/>
        <rFont val="Arial Narrow"/>
      </rPr>
      <t>Hardy-financial disclosure 2022_2a828649-8689-4150-8ec5-1377797b5ea5.pdf</t>
    </r>
  </si>
  <si>
    <t>JANE KITCHEL</t>
  </si>
  <si>
    <t>BOX 82</t>
  </si>
  <si>
    <t>(802) 684-3482</t>
  </si>
  <si>
    <t>(802) 595-3309</t>
  </si>
  <si>
    <t>JANEK45@HOTMAIL.COM</t>
  </si>
  <si>
    <t>WWW.KITCHELFORSENATE.COM</t>
  </si>
  <si>
    <r>
      <rPr>
        <u val="single"/>
        <sz val="12"/>
        <color indexed="14"/>
        <rFont val="Arial Narrow"/>
      </rPr>
      <t>.jane kitchel _22052617270_c193e943-2686-4efc-9fe1-f4e6a5d0a3b6.pdf</t>
    </r>
  </si>
  <si>
    <t>PHIL BARUTH</t>
  </si>
  <si>
    <t>P.O. BOX 876</t>
  </si>
  <si>
    <t>(802) 503-5266</t>
  </si>
  <si>
    <t>BARUTHSENATE18@GMAIL.COM</t>
  </si>
  <si>
    <t>WWW.FACEBOOK.COM/BARUTHSENATE</t>
  </si>
  <si>
    <t>Baruthfinancialdisclosure_38dded50-3f2e-47d1-882e-aab35d38e436.pdf</t>
  </si>
  <si>
    <t>TANYA VYHOVSKY</t>
  </si>
  <si>
    <t>P.O. BOX 8376</t>
  </si>
  <si>
    <t>(802) 316-8329</t>
  </si>
  <si>
    <t>TANYA@TANYAVFORVT.COM</t>
  </si>
  <si>
    <t>TANYAVFORVT.COM</t>
  </si>
  <si>
    <r>
      <rPr>
        <u val="single"/>
        <sz val="12"/>
        <color indexed="14"/>
        <rFont val="Arial Narrow"/>
      </rPr>
      <t>Vyhovskyfinancialdisclosure_caefd6c1-6d49-4335-9a57-a9467c8ec88b.pdf</t>
    </r>
  </si>
  <si>
    <t>MARTINE LAROCQUE GULICK OR ERHARD MAHNKE ****RECOUNT UNDERWAY</t>
  </si>
  <si>
    <t>60 GROVE ST, A</t>
  </si>
  <si>
    <t>(802) 233-2902</t>
  </si>
  <si>
    <t>ERHARDM@BURLINGTONTELECOM.NET</t>
  </si>
  <si>
    <t>WWW.ERHARDFORSENATE.COM</t>
  </si>
  <si>
    <r>
      <rPr>
        <u val="single"/>
        <sz val="12"/>
        <color indexed="14"/>
        <rFont val="Arial Narrow"/>
      </rPr>
      <t>Mahnkefinancialdisclosure_c02c4228-6cba-4680-95df-a391758e6ead.pdf</t>
    </r>
  </si>
  <si>
    <t>LELAND MORGAN</t>
  </si>
  <si>
    <t>REPUBLICAN*******************</t>
  </si>
  <si>
    <t>23 MORGAN RD</t>
  </si>
  <si>
    <t>(802) 318-0227</t>
  </si>
  <si>
    <t>LEEJMORGAN@HOTMAIL.COM</t>
  </si>
  <si>
    <r>
      <rPr>
        <u val="single"/>
        <sz val="12"/>
        <color indexed="14"/>
        <rFont val="Arial Narrow"/>
      </rPr>
      <t>morganfinancialdisclosure_4813b4a6-2fe1-4c50-82a4-7394d5c17773.pdf</t>
    </r>
  </si>
  <si>
    <t>RICHARD "DICK" MAZZA</t>
  </si>
  <si>
    <t>777 WEST LAKESHORE DR</t>
  </si>
  <si>
    <t>(802) 862-4065</t>
  </si>
  <si>
    <t>(802) 863-1067</t>
  </si>
  <si>
    <r>
      <rPr>
        <u val="single"/>
        <sz val="12"/>
        <color indexed="14"/>
        <rFont val="Arial Narrow"/>
      </rPr>
      <t>Mazzafinancialdisclosure_2f072d0c-049a-41fc-94f8-e47e89b1491d.pdf</t>
    </r>
  </si>
  <si>
    <t>MARK A. MACDONALD</t>
  </si>
  <si>
    <t>404 MACDONALD RD</t>
  </si>
  <si>
    <t>(802) 272-1101</t>
  </si>
  <si>
    <t>SENATORMARK@AOL.COM</t>
  </si>
  <si>
    <r>
      <rPr>
        <u val="single"/>
        <sz val="12"/>
        <color indexed="14"/>
        <rFont val="Arial Narrow"/>
      </rPr>
      <t>MACDONALD_f578ecbf-3f5a-4cf5-b4ae-9c837cc69065.pdf</t>
    </r>
  </si>
  <si>
    <t>ROBERT A. STARR</t>
  </si>
  <si>
    <t>958 VTRT 105W</t>
  </si>
  <si>
    <t>(802) 988-2877</t>
  </si>
  <si>
    <t>HARLEYRIDERS@MYFAIRPOINT.NET</t>
  </si>
  <si>
    <r>
      <rPr>
        <u val="single"/>
        <sz val="12"/>
        <color indexed="14"/>
        <rFont val="Arial Narrow"/>
      </rPr>
      <t>Starr_Robert_Senate_2022AugPrimary_26ecf058-523f-4987-96d3-5d01a722c9a8.pdf</t>
    </r>
  </si>
  <si>
    <t>BRIAN COLLAMORE</t>
  </si>
  <si>
    <t>124 PATRICIA LN</t>
  </si>
  <si>
    <t>(802) 773-1365</t>
  </si>
  <si>
    <t>BCOLLAM@AOL.COM</t>
  </si>
  <si>
    <t>ANN CUMMINGS</t>
  </si>
  <si>
    <t>24 COLONIAL DR</t>
  </si>
  <si>
    <t>(802) 223-6043</t>
  </si>
  <si>
    <t>SENATORANNCUMMINGS@GMAIL.COM</t>
  </si>
  <si>
    <t>FACEBOOK: SENATOR ANN CUMMINGS</t>
  </si>
  <si>
    <r>
      <rPr>
        <u val="single"/>
        <sz val="12"/>
        <color indexed="14"/>
        <rFont val="Arial Narrow"/>
      </rPr>
      <t>Cummings Ann FD_476ffae9-2514-476d-bb97-4b9723ce2132.pdf</t>
    </r>
  </si>
  <si>
    <t>ANDREW PERCHLIK</t>
  </si>
  <si>
    <t>MARSHFIELD</t>
  </si>
  <si>
    <t>530 LAIRD POND RD</t>
  </si>
  <si>
    <t>05658</t>
  </si>
  <si>
    <t>(802) 279-0471</t>
  </si>
  <si>
    <t>ANDREWPERCHLIK@GMAIL.COM</t>
  </si>
  <si>
    <t>WWW.ANDREWPERCHLIK.COM</t>
  </si>
  <si>
    <r>
      <rPr>
        <u val="single"/>
        <sz val="12"/>
        <color indexed="14"/>
        <rFont val="Arial Narrow"/>
      </rPr>
      <t>Perchlik Andrew FD_81612460-3cc3-41b6-9306-7f70099861b9.pdf</t>
    </r>
  </si>
  <si>
    <t>ANNE WATSON</t>
  </si>
  <si>
    <t>221 BARRE ST, #203</t>
  </si>
  <si>
    <t>(802) 595-1734</t>
  </si>
  <si>
    <t>WATSONFORVTSENATE@GMAIL.COM</t>
  </si>
  <si>
    <t>ANNEWATSONFORVTSENATE.COM</t>
  </si>
  <si>
    <r>
      <rPr>
        <u val="single"/>
        <sz val="12"/>
        <color indexed="14"/>
        <rFont val="Arial Narrow"/>
      </rPr>
      <t>Watson Anne FD_61011233-8361-441d-b90d-a4b3f2a8ad9e.pdf</t>
    </r>
  </si>
  <si>
    <t>WENDY HARRISON</t>
  </si>
  <si>
    <t>34 TYLER ST</t>
  </si>
  <si>
    <t>(802) 922-8519</t>
  </si>
  <si>
    <t>INFO@WENDY4WINDHAMVT.ORG</t>
  </si>
  <si>
    <t>WWW.WENDY4WINDHAMVT.ORG</t>
  </si>
  <si>
    <r>
      <rPr>
        <u val="single"/>
        <sz val="12"/>
        <color indexed="14"/>
        <rFont val="Arial Narrow"/>
      </rPr>
      <t>CCF_000010_3bc92e66-f492-4f1f-8b0c-fc7368f93607.pdf</t>
    </r>
  </si>
  <si>
    <t>NADER HASHIM</t>
  </si>
  <si>
    <t>655 CANOE BROOK ROAD</t>
  </si>
  <si>
    <t>(401) 374-0528</t>
  </si>
  <si>
    <t>NADERHASHIM.VT@GMAIL.COM</t>
  </si>
  <si>
    <t>WWW.HASHIMFORSENATE.COM</t>
  </si>
  <si>
    <r>
      <rPr>
        <u val="single"/>
        <sz val="12"/>
        <color indexed="14"/>
        <rFont val="Arial Narrow"/>
      </rPr>
      <t>CCF_000009_3d8d7865-3488-4d0e-90ca-4ce17f9bc10f.pdf</t>
    </r>
  </si>
  <si>
    <t>ALISON H. CLARKSON</t>
  </si>
  <si>
    <t>18 GOLF AVE</t>
  </si>
  <si>
    <t>(802) 457-4627</t>
  </si>
  <si>
    <t>ALISON4VT@GMAIL.COM</t>
  </si>
  <si>
    <t>ALISONCLARKSON.ORG</t>
  </si>
  <si>
    <t>RICHARD "DICK" MCCORMACK</t>
  </si>
  <si>
    <t>127 CLEVELAND BROOK RD</t>
  </si>
  <si>
    <t>(802) 793-6417</t>
  </si>
  <si>
    <t>DMCCORMACK127@GMAIL.COM</t>
  </si>
  <si>
    <t>REBECCA WHITE</t>
  </si>
  <si>
    <t>159 HAZEN ST</t>
  </si>
  <si>
    <t>(802) 777-4517</t>
  </si>
  <si>
    <t>BECCAWHITE.VT@GMAIL.COM</t>
  </si>
  <si>
    <t>BECCAWHITEVT.COM</t>
  </si>
  <si>
    <t>BRIAN CAMPION</t>
  </si>
  <si>
    <t>1292 WEST RD</t>
  </si>
  <si>
    <r>
      <rPr>
        <u val="single"/>
        <sz val="12"/>
        <color indexed="14"/>
        <rFont val="Arial Narrow"/>
      </rPr>
      <t>campion_4a5da65c-7841-4956-b643-f673d91c7071.pdf</t>
    </r>
  </si>
  <si>
    <t>DICK SEARS</t>
  </si>
  <si>
    <t>343 MATTESON RD</t>
  </si>
  <si>
    <r>
      <rPr>
        <u val="single"/>
        <sz val="12"/>
        <color indexed="14"/>
        <rFont val="Arial Narrow"/>
      </rPr>
      <t>sears_7847fcdd-991a-4ca9-9060-23f13284d160.pdf</t>
    </r>
  </si>
  <si>
    <t>CHI SE 1</t>
  </si>
  <si>
    <t>THOMAS CHITTENDEN</t>
  </si>
  <si>
    <t>1600 DORSET ST</t>
  </si>
  <si>
    <t>(802) 233-1913</t>
  </si>
  <si>
    <t>THOMAS.CHITTENDEN@GMAIL.COM</t>
  </si>
  <si>
    <t>HTTPS://WWW.THOMASCHITTENDEN.COM/</t>
  </si>
  <si>
    <r>
      <rPr>
        <u val="single"/>
        <sz val="12"/>
        <color indexed="14"/>
        <rFont val="Arial Narrow"/>
      </rPr>
      <t>chittendenfinancialdisclosure_bb29d4f7-0ce1-4c3c-ac89-2ac7a8d37bd7.pdf</t>
    </r>
  </si>
  <si>
    <t>VIRGINIA "GINNY" LYONS</t>
  </si>
  <si>
    <t>241 WHITE BIRCH LN</t>
  </si>
  <si>
    <t>(802) 318-8556</t>
  </si>
  <si>
    <t>(802) 863-6129</t>
  </si>
  <si>
    <t>SENATORGINNYLYONS@GMAIL.COM</t>
  </si>
  <si>
    <t>SENATORGINNYLYONS.COM</t>
  </si>
  <si>
    <r>
      <rPr>
        <u val="single"/>
        <sz val="12"/>
        <color indexed="14"/>
        <rFont val="Arial Narrow"/>
      </rPr>
      <t>Lyonsfinancialdisclosure_969548b2-eea6-46d8-9274-cd890c786c64.pdf</t>
    </r>
  </si>
  <si>
    <t>KESHA RAM HINSDALE</t>
  </si>
  <si>
    <t>P.O. BOX 4491</t>
  </si>
  <si>
    <t>(802) 881-4433</t>
  </si>
  <si>
    <t>KESHA.RAM@GMAIL.COM</t>
  </si>
  <si>
    <t>WWW.KESHARAM.COM</t>
  </si>
  <si>
    <r>
      <rPr>
        <u val="single"/>
        <sz val="12"/>
        <color indexed="14"/>
        <rFont val="Arial Narrow"/>
      </rPr>
      <t>Ramfinancialdisclosure_906a78e5-9484-479a-9a3b-1fac89cf28ea.pdf</t>
    </r>
  </si>
  <si>
    <t>ESX 1</t>
  </si>
  <si>
    <t>RUSS INGALLS</t>
  </si>
  <si>
    <t>90 FARRANTS PT</t>
  </si>
  <si>
    <t>(802) 323-4756</t>
  </si>
  <si>
    <t>RUSS247@YAHOO.COM</t>
  </si>
  <si>
    <r>
      <rPr>
        <u val="single"/>
        <sz val="12"/>
        <color indexed="14"/>
        <rFont val="Arial Narrow"/>
      </rPr>
      <t>Candidates Financial Form_d08fe5e3-512a-4b70-9bd2-571524bc0e4e.pdf</t>
    </r>
  </si>
  <si>
    <t>RICHARD A. WESTMAN</t>
  </si>
  <si>
    <t>2439 IRON GATE RD</t>
  </si>
  <si>
    <t>(802) 644-2297</t>
  </si>
  <si>
    <t>RAWESTMAN@GMAIL.COM</t>
  </si>
  <si>
    <r>
      <rPr>
        <u val="single"/>
        <sz val="12"/>
        <color indexed="14"/>
        <rFont val="Arial Narrow"/>
      </rPr>
      <t>Westman_Richard_Lam1_State Senate 2022_d14f078d-84bf-4fe3-9916-c0e76eb3af13.pdf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</si>
</sst>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 Narrow"/>
    </font>
    <font>
      <sz val="12"/>
      <color indexed="8"/>
      <name val="Arial Narrow"/>
    </font>
    <font>
      <sz val="12"/>
      <color indexed="12"/>
      <name val="Arial Narrow"/>
    </font>
    <font>
      <b val="1"/>
      <sz val="12"/>
      <color indexed="12"/>
      <name val="Arial Narrow"/>
    </font>
    <font>
      <u val="single"/>
      <sz val="12"/>
      <color indexed="14"/>
      <name val="Arial Narrow"/>
    </font>
    <font>
      <sz val="12"/>
      <color indexed="15"/>
      <name val="Arial Narrow"/>
    </font>
    <font>
      <sz val="12"/>
      <color indexed="16"/>
      <name val="Arial Narrow"/>
    </font>
    <font>
      <b val="1"/>
      <sz val="12"/>
      <color indexed="15"/>
      <name val="Arial Narrow"/>
    </font>
    <font>
      <sz val="12"/>
      <color indexed="17"/>
      <name val="Arial Narrow"/>
    </font>
    <font>
      <sz val="12"/>
      <color indexed="18"/>
      <name val="Arial Narrow"/>
    </font>
    <font>
      <sz val="12"/>
      <color indexed="14"/>
      <name val="Arial Narrow"/>
    </font>
    <font>
      <sz val="12"/>
      <color indexed="19"/>
      <name val="Arial Narrow"/>
    </font>
    <font>
      <sz val="12"/>
      <color indexed="20"/>
      <name val="Arial Narrow"/>
    </font>
    <font>
      <sz val="12"/>
      <color indexed="21"/>
      <name val="Arial Narrow"/>
    </font>
    <font>
      <b val="1"/>
      <sz val="12"/>
      <color indexed="21"/>
      <name val="Arial Narrow"/>
    </font>
    <font>
      <b val="1"/>
      <u val="single"/>
      <sz val="12"/>
      <color indexed="14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left" vertical="center" wrapText="1"/>
    </xf>
    <xf numFmtId="49" fontId="3" fillId="2" borderId="1" applyNumberFormat="1" applyFont="1" applyFill="1" applyBorder="1" applyAlignment="1" applyProtection="0">
      <alignment vertical="center" wrapText="1"/>
    </xf>
    <xf numFmtId="49" fontId="4" fillId="3" borderId="1" applyNumberFormat="1" applyFont="1" applyFill="1" applyBorder="1" applyAlignment="1" applyProtection="0">
      <alignment horizontal="left" vertical="top"/>
    </xf>
    <xf numFmtId="49" fontId="5" fillId="3" borderId="1" applyNumberFormat="1" applyFont="1" applyFill="1" applyBorder="1" applyAlignment="1" applyProtection="0">
      <alignment horizontal="left" vertical="top"/>
    </xf>
    <xf numFmtId="49" fontId="6" fillId="4" borderId="1" applyNumberFormat="1" applyFont="1" applyFill="1" applyBorder="1" applyAlignment="1" applyProtection="0">
      <alignment horizontal="left" vertical="top"/>
    </xf>
    <xf numFmtId="49" fontId="5" fillId="4" borderId="1" applyNumberFormat="1" applyFont="1" applyFill="1" applyBorder="1" applyAlignment="1" applyProtection="0">
      <alignment horizontal="left" vertical="top"/>
    </xf>
    <xf numFmtId="0" fontId="5" fillId="4" borderId="1" applyNumberFormat="0" applyFont="1" applyFill="1" applyBorder="1" applyAlignment="1" applyProtection="0">
      <alignment horizontal="left" vertical="top"/>
    </xf>
    <xf numFmtId="49" fontId="8" fillId="3" borderId="1" applyNumberFormat="1" applyFont="1" applyFill="1" applyBorder="1" applyAlignment="1" applyProtection="0">
      <alignment horizontal="left" vertical="top"/>
    </xf>
    <xf numFmtId="49" fontId="8" fillId="4" borderId="1" applyNumberFormat="1" applyFont="1" applyFill="1" applyBorder="1" applyAlignment="1" applyProtection="0">
      <alignment horizontal="left" vertical="top"/>
    </xf>
    <xf numFmtId="0" fontId="8" fillId="4" borderId="1" applyNumberFormat="0" applyFont="1" applyFill="1" applyBorder="1" applyAlignment="1" applyProtection="0">
      <alignment horizontal="left" vertical="top"/>
    </xf>
    <xf numFmtId="49" fontId="4" fillId="4" borderId="1" applyNumberFormat="1" applyFont="1" applyFill="1" applyBorder="1" applyAlignment="1" applyProtection="0">
      <alignment horizontal="left" vertical="top"/>
    </xf>
    <xf numFmtId="0" fontId="4" fillId="4" borderId="1" applyNumberFormat="0" applyFont="1" applyFill="1" applyBorder="1" applyAlignment="1" applyProtection="0">
      <alignment horizontal="left" vertical="top"/>
    </xf>
    <xf numFmtId="49" fontId="9" fillId="3" borderId="1" applyNumberFormat="1" applyFont="1" applyFill="1" applyBorder="1" applyAlignment="1" applyProtection="0">
      <alignment horizontal="left" vertical="top"/>
    </xf>
    <xf numFmtId="49" fontId="9" fillId="4" borderId="1" applyNumberFormat="1" applyFont="1" applyFill="1" applyBorder="1" applyAlignment="1" applyProtection="0">
      <alignment horizontal="left" vertical="top"/>
    </xf>
    <xf numFmtId="0" fontId="9" fillId="4" borderId="1" applyNumberFormat="0" applyFont="1" applyFill="1" applyBorder="1" applyAlignment="1" applyProtection="0">
      <alignment horizontal="left" vertical="top"/>
    </xf>
    <xf numFmtId="49" fontId="10" fillId="4" borderId="1" applyNumberFormat="1" applyFont="1" applyFill="1" applyBorder="1" applyAlignment="1" applyProtection="0">
      <alignment horizontal="left" vertical="top"/>
    </xf>
    <xf numFmtId="49" fontId="11" fillId="3" borderId="1" applyNumberFormat="1" applyFont="1" applyFill="1" applyBorder="1" applyAlignment="1" applyProtection="0">
      <alignment horizontal="left" vertical="top"/>
    </xf>
    <xf numFmtId="49" fontId="12" fillId="3" borderId="1" applyNumberFormat="1" applyFont="1" applyFill="1" applyBorder="1" applyAlignment="1" applyProtection="0">
      <alignment horizontal="left" vertical="top"/>
    </xf>
    <xf numFmtId="49" fontId="13" fillId="4" borderId="1" applyNumberFormat="1" applyFont="1" applyFill="1" applyBorder="1" applyAlignment="1" applyProtection="0">
      <alignment horizontal="left" vertical="top"/>
    </xf>
    <xf numFmtId="49" fontId="14" fillId="3" borderId="1" applyNumberFormat="1" applyFont="1" applyFill="1" applyBorder="1" applyAlignment="1" applyProtection="0">
      <alignment horizontal="left" vertical="top"/>
    </xf>
    <xf numFmtId="49" fontId="14" fillId="4" borderId="1" applyNumberFormat="1" applyFont="1" applyFill="1" applyBorder="1" applyAlignment="1" applyProtection="0">
      <alignment horizontal="left" vertical="top"/>
    </xf>
    <xf numFmtId="49" fontId="15" fillId="3" borderId="1" applyNumberFormat="1" applyFont="1" applyFill="1" applyBorder="1" applyAlignment="1" applyProtection="0">
      <alignment horizontal="left" vertical="top"/>
    </xf>
    <xf numFmtId="49" fontId="15" fillId="4" borderId="1" applyNumberFormat="1" applyFont="1" applyFill="1" applyBorder="1" applyAlignment="1" applyProtection="0">
      <alignment horizontal="left" vertical="top" readingOrder="1"/>
    </xf>
    <xf numFmtId="49" fontId="15" fillId="4" borderId="1" applyNumberFormat="1" applyFont="1" applyFill="1" applyBorder="1" applyAlignment="1" applyProtection="0">
      <alignment horizontal="left" vertical="top"/>
    </xf>
    <xf numFmtId="0" fontId="14" fillId="4" borderId="1" applyNumberFormat="0" applyFont="1" applyFill="1" applyBorder="1" applyAlignment="1" applyProtection="0">
      <alignment horizontal="left" vertical="top"/>
    </xf>
    <xf numFmtId="49" fontId="5" fillId="3" borderId="1" applyNumberFormat="1" applyFont="1" applyFill="1" applyBorder="1" applyAlignment="1" applyProtection="0">
      <alignment horizontal="left" vertical="center" wrapText="1"/>
    </xf>
    <xf numFmtId="49" fontId="5" fillId="3" borderId="1" applyNumberFormat="1" applyFont="1" applyFill="1" applyBorder="1" applyAlignment="1" applyProtection="0">
      <alignment vertical="center" wrapText="1"/>
    </xf>
    <xf numFmtId="49" fontId="5" fillId="4" borderId="1" applyNumberFormat="1" applyFont="1" applyFill="1" applyBorder="1" applyAlignment="1" applyProtection="0">
      <alignment vertical="center" wrapText="1"/>
    </xf>
    <xf numFmtId="0" fontId="5" fillId="4" borderId="1" applyNumberFormat="0" applyFont="1" applyFill="1" applyBorder="1" applyAlignment="1" applyProtection="0">
      <alignment vertical="center" wrapText="1"/>
    </xf>
    <xf numFmtId="49" fontId="16" fillId="3" borderId="1" applyNumberFormat="1" applyFont="1" applyFill="1" applyBorder="1" applyAlignment="1" applyProtection="0">
      <alignment vertical="center" wrapText="1"/>
    </xf>
    <xf numFmtId="49" fontId="17" fillId="4" borderId="1" applyNumberFormat="1" applyFont="1" applyFill="1" applyBorder="1" applyAlignment="1" applyProtection="0">
      <alignment vertical="center" wrapText="1"/>
    </xf>
    <xf numFmtId="49" fontId="16" fillId="4" borderId="1" applyNumberFormat="1" applyFont="1" applyFill="1" applyBorder="1" applyAlignment="1" applyProtection="0">
      <alignment vertical="center" wrapText="1"/>
    </xf>
    <xf numFmtId="0" fontId="16" fillId="4" borderId="1" applyNumberFormat="0" applyFont="1" applyFill="1" applyBorder="1" applyAlignment="1" applyProtection="0">
      <alignment vertical="center" wrapText="1"/>
    </xf>
    <xf numFmtId="49" fontId="4" fillId="3" borderId="1" applyNumberFormat="1" applyFont="1" applyFill="1" applyBorder="1" applyAlignment="1" applyProtection="0">
      <alignment vertical="center" wrapText="1"/>
    </xf>
    <xf numFmtId="49" fontId="4" fillId="4" borderId="1" applyNumberFormat="1" applyFont="1" applyFill="1" applyBorder="1" applyAlignment="1" applyProtection="0">
      <alignment vertical="center" wrapText="1"/>
    </xf>
    <xf numFmtId="0" fontId="4" fillId="4" borderId="1" applyNumberFormat="0" applyFont="1" applyFill="1" applyBorder="1" applyAlignment="1" applyProtection="0">
      <alignment vertical="center" wrapText="1"/>
    </xf>
    <xf numFmtId="49" fontId="6" fillId="3" borderId="1" applyNumberFormat="1" applyFont="1" applyFill="1" applyBorder="1" applyAlignment="1" applyProtection="0">
      <alignment vertical="center" wrapText="1"/>
    </xf>
    <xf numFmtId="49" fontId="6" fillId="4" borderId="1" applyNumberFormat="1" applyFont="1" applyFill="1" applyBorder="1" applyAlignment="1" applyProtection="0">
      <alignment vertical="center" wrapText="1"/>
    </xf>
    <xf numFmtId="0" fontId="6" fillId="4" borderId="1" applyNumberFormat="0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7a7a7"/>
      <rgbColor rgb="ffdbdbdb"/>
      <rgbColor rgb="ff4472c4"/>
      <rgbColor rgb="ffffffff"/>
      <rgbColor rgb="ff0000ff"/>
      <rgbColor rgb="ffff2528"/>
      <rgbColor rgb="ffed220b"/>
      <rgbColor rgb="ffff0000"/>
      <rgbColor rgb="ff0070c0"/>
      <rgbColor rgb="ff0075b9"/>
      <rgbColor rgb="ff004c7f"/>
      <rgbColor rgb="ffff26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electionmgmt.vermont.gov/TFA/DownLoadFinancialDisclosure?FileName=Sheldon%20PR%20Consent%20&amp;%20Disclosures%205-25-2022_b289ec40-bf80-4564-a7df-080aa02db7f1.pdf" TargetMode="External"/><Relationship Id="rId2" Type="http://schemas.openxmlformats.org/officeDocument/2006/relationships/hyperlink" Target="https://electionmgmt.vermont.gov/TFA/DownLoadFinancialDisclosure?FileName=Scheu%20PR%20Consent%20&amp;%20Disclosures%205-25-2022_07e12e4c-324c-40b4-b9d1-f8bfe0bc566e.pdf" TargetMode="External"/><Relationship Id="rId3" Type="http://schemas.openxmlformats.org/officeDocument/2006/relationships/hyperlink" Target="https://electionmgmt.vermont.gov/TFA/DownLoadFinancialDisclosure?FileName=Conlon.Financial%20Disclosure%20Form.05.24.22_6f055a1b-2ffa-444d-b91f-968142ffcafc.pdf" TargetMode="External"/><Relationship Id="rId4" Type="http://schemas.openxmlformats.org/officeDocument/2006/relationships/hyperlink" Target="https://electionmgmt.vermont.gov/TFA/DownLoadFinancialDisclosure?FileName=DOC052422-003_e27e034f-4e7f-4905-8b4d-73db97bc79b8.pdf" TargetMode="External"/><Relationship Id="rId5" Type="http://schemas.openxmlformats.org/officeDocument/2006/relationships/hyperlink" Target="https://electionmgmt.vermont.gov/TFA/DownLoadFinancialDisclosure?FileName=DOC052422-002_077e9a4d-a49a-4e5d-92f8-a34828f3ad96.pdf" TargetMode="External"/><Relationship Id="rId6" Type="http://schemas.openxmlformats.org/officeDocument/2006/relationships/hyperlink" Target="https://electionmgmt.vermont.gov/TFA/DownLoadFinancialDisclosure?FileName=DOC052622-001_230d9848-d817-443d-bf37-c854d44ee46f.pdf" TargetMode="External"/><Relationship Id="rId7" Type="http://schemas.openxmlformats.org/officeDocument/2006/relationships/hyperlink" Target="https://electionmgmt.vermont.gov/TFA/DownLoadFinancialDisclosure?FileName=DOC051922_9c5814a3-4ce4-489d-8ac5-0849f0bbfeee.pdf" TargetMode="External"/><Relationship Id="rId8" Type="http://schemas.openxmlformats.org/officeDocument/2006/relationships/hyperlink" Target="https://electionmgmt.vermont.gov/TFA/DownLoadFinancialDisclosure?FileName=Dike%20Lynn%20Financial%20Disclosure%2005%2012%202022_345956b7-bc10-4467-8f61-fe02693197ce.pdf" TargetMode="External"/><Relationship Id="rId9" Type="http://schemas.openxmlformats.org/officeDocument/2006/relationships/hyperlink" Target="https://electionmgmt.vermont.gov/TFA/DownLoadFinancialDisclosure?FileName=Mullin%20Valerie%20Financial%20Disclosure%2005%2024%202022_372b4542-d2f5-47b4-a41c-bde9342209c8.pdf" TargetMode="External"/><Relationship Id="rId10" Type="http://schemas.openxmlformats.org/officeDocument/2006/relationships/hyperlink" Target="https://electionmgmt.vermont.gov/TFA/DownLoadFinancialDisclosure?FileName=Elder%20Caleb%20Financial%20Disclosure%2005%2024%202022_a4d1d3ad-a766-4a8a-b38d-bd6e75522a51.pdf" TargetMode="External"/><Relationship Id="rId11" Type="http://schemas.openxmlformats.org/officeDocument/2006/relationships/hyperlink" Target="https://electionmgmt.vermont.gov/TFA/DownLoadFinancialDisclosure?FileName=McGill%20Financial%20Disclosure_07f5561f-a043-44c4-ac54-5d15f7601ac0.pdf" TargetMode="External"/><Relationship Id="rId12" Type="http://schemas.openxmlformats.org/officeDocument/2006/relationships/hyperlink" Target="https://electionmgmt.vermont.gov/TFA/DownLoadFinancialDisclosure?FileName=Christiano%20Financial%20Disclosure_d94e18d3-4b15-4e34-9e97-646c8e6b6d0d.pdf" TargetMode="External"/><Relationship Id="rId13" Type="http://schemas.openxmlformats.org/officeDocument/2006/relationships/hyperlink" Target="https://electionmgmt.vermont.gov/TFA/DownLoadFinancialDisclosure?FileName=SKM_C30822053112010_a710e498-763b-4d76-8c3b-6c7af3b02b9e.pdf" TargetMode="External"/><Relationship Id="rId14" Type="http://schemas.openxmlformats.org/officeDocument/2006/relationships/hyperlink" Target="https://electionmgmt.vermont.gov/TFA/DownLoadFinancialDisclosure?FileName=Busa%20Bruce%20Benn%201%20FD_ecfb7844-4557-4ff4-8474-2393a68b610c.pdf" TargetMode="External"/><Relationship Id="rId15" Type="http://schemas.openxmlformats.org/officeDocument/2006/relationships/hyperlink" Target="https://electionmgmt.vermont.gov/TFA/DownLoadFinancialDisclosure?FileName=State%20Rep%20Fin%20Disclosure%20N%20Brownell%205-24-22_647cbf48-c8cc-4f9c-bb75-3e207856032d.pdf" TargetMode="External"/><Relationship Id="rId16" Type="http://schemas.openxmlformats.org/officeDocument/2006/relationships/hyperlink" Target="https://electionmgmt.vermont.gov/TFA/DownLoadFinancialDisclosure?FileName=20220526084708005_cca119d4-1314-4a76-880c-7309e5595c42.pdf" TargetMode="External"/><Relationship Id="rId17" Type="http://schemas.openxmlformats.org/officeDocument/2006/relationships/hyperlink" Target="https://electionmgmt.vermont.gov/TFA/DownLoadFinancialDisclosure?FileName=20220509091559625_fa1e08ca-6a6c-4be5-82d0-cf682c1c0d02.pdf" TargetMode="External"/><Relationship Id="rId18" Type="http://schemas.openxmlformats.org/officeDocument/2006/relationships/hyperlink" Target="https://electionmgmt.vermont.gov/TFA/DownLoadFinancialDisclosure?FileName=doc05033420220525162749_749c8dec-0a12-4a83-b6fd-ff4a02b3cc9d.pdf" TargetMode="External"/><Relationship Id="rId19" Type="http://schemas.openxmlformats.org/officeDocument/2006/relationships/hyperlink" Target="https://electionmgmt.vermont.gov/TFA/DownLoadFinancialDisclosure?FileName=Bongartz,%20Seth%20Financial%20Disclosure%20for%20Benn-4_ea22b359-9abf-44fb-a89c-0866b44affe4.pdf" TargetMode="External"/><Relationship Id="rId20" Type="http://schemas.openxmlformats.org/officeDocument/2006/relationships/hyperlink" Target="https://electionmgmt.vermont.gov/TFA/DownLoadFinancialDisclosure?FileName=James,%20Kathleen%20Financial%20Disclosure%20for%20Benn-4_e282bc96-9e32-405d-8faf-915994afc9d2.pdf" TargetMode="External"/><Relationship Id="rId21" Type="http://schemas.openxmlformats.org/officeDocument/2006/relationships/hyperlink" Target="https://electionmgmt.vermont.gov/TFA/DownLoadFinancialDisclosure?FileName=20220525122217488_b20bf409-6963-4abe-9bf7-4ddffccc6b0d.pdf" TargetMode="External"/><Relationship Id="rId22" Type="http://schemas.openxmlformats.org/officeDocument/2006/relationships/hyperlink" Target="https://electionmgmt.vermont.gov/TFA/DownLoadFinancialDisclosure?FileName=M%20Morrissey%20disclosure_bf6b6bf4-c385-47cf-9880-83d34b2168ce.pdf" TargetMode="External"/><Relationship Id="rId23" Type="http://schemas.openxmlformats.org/officeDocument/2006/relationships/hyperlink" Target="https://electionmgmt.vermont.gov/TFA/DownLoadFinancialDisclosure?FileName=J%20Carroll%20disclosure_b82746f1-c2b0-41a2-ba00-360a518db6cd.pdf" TargetMode="External"/><Relationship Id="rId24" Type="http://schemas.openxmlformats.org/officeDocument/2006/relationships/hyperlink" Target="https://electionmgmt.vermont.gov/TFA/DownLoadFinancialDisclosure?FileName=2022_FarliceRubio_FinancialDisclosure_60f317e0-7dba-4251-800a-aed49a4b4124.pdf" TargetMode="External"/><Relationship Id="rId25" Type="http://schemas.openxmlformats.org/officeDocument/2006/relationships/hyperlink" Target="https://electionmgmt.vermont.gov/TFA/DownLoadFinancialDisclosure?FileName=Troiano_83523d57-d8a7-437a-8e26-a5e7052fdee1.pdf" TargetMode="External"/><Relationship Id="rId26" Type="http://schemas.openxmlformats.org/officeDocument/2006/relationships/hyperlink" Target="https://electionmgmt.vermont.gov/TFA/DownLoadFinancialDisclosure?FileName=Charles%20Wilson%20Financial%20Disclosure%20Forms_7c0771da-2f1d-48b9-90c2-75b45900c044.pdf" TargetMode="External"/><Relationship Id="rId27" Type="http://schemas.openxmlformats.org/officeDocument/2006/relationships/hyperlink" Target="https://electionmgmt.vermont.gov/TFA/DownLoadFinancialDisclosure?FileName=E%20Boland%20Financial%20Disclosure%20Form_33f0c0ec-12a6-4b57-90a4-2ec1d59223d4.pdf" TargetMode="External"/><Relationship Id="rId28" Type="http://schemas.openxmlformats.org/officeDocument/2006/relationships/hyperlink" Target="https://electionmgmt.vermont.gov/TFA/DownLoadFinancialDisclosure?FileName=20220525120637_e451bf72-9408-425e-a66d-d98de3e00dc2.pdf" TargetMode="External"/><Relationship Id="rId29" Type="http://schemas.openxmlformats.org/officeDocument/2006/relationships/hyperlink" Target="https://electionmgmt.vermont.gov/TFA/DownLoadFinancialDisclosure?FileName=20220525115644_32291684-cbd8-40b1-82fa-8b0bff1e4c9d.pdf" TargetMode="External"/><Relationship Id="rId30" Type="http://schemas.openxmlformats.org/officeDocument/2006/relationships/hyperlink" Target="https://electionmgmt.vermont.gov/TFA/DownLoadFinancialDisclosure?FileName=Henry%20Pearl%202022%20Financial%20Disclosure-Consent_5324a617-6ca3-4964-ac64-17a76dfd456f.pdf" TargetMode="External"/><Relationship Id="rId31" Type="http://schemas.openxmlformats.org/officeDocument/2006/relationships/hyperlink" Target="https://electionmgmt.vermont.gov/TFA/DownLoadFinancialDisclosure?FileName=JANA%20BROWN%20FINANCIAL%20DISCLOSURE_9fe11504-0eda-4b9e-b79d-d226fa7f0ed8.pdf" TargetMode="External"/><Relationship Id="rId32" Type="http://schemas.openxmlformats.org/officeDocument/2006/relationships/hyperlink" Target="https://electionmgmt.vermont.gov/TFA/DownLoadFinancialDisclosure?FileName=nugentcampaign_de8e5035-9a9e-44a7-8dd2-3afea3717b82.pdf" TargetMode="External"/><Relationship Id="rId33" Type="http://schemas.openxmlformats.org/officeDocument/2006/relationships/hyperlink" Target="https://electionmgmt.vermont.gov/TFA/DownLoadFinancialDisclosure?FileName=candidate%20financial%20filing_203e2278-d580-4018-ac07-111a9471e7be.pdf" TargetMode="External"/><Relationship Id="rId34" Type="http://schemas.openxmlformats.org/officeDocument/2006/relationships/hyperlink" Target="https://electionmgmt.vermont.gov/TFA/DownLoadFinancialDisclosure?FileName=Licata%20Tom%20FD%20Chitt%2013_bdc120bb-2b37-45b4-b3d1-0e0ceee7ce34.pdf" TargetMode="External"/><Relationship Id="rId35" Type="http://schemas.openxmlformats.org/officeDocument/2006/relationships/hyperlink" Target="https://electionmgmt.vermont.gov/TFA/DownLoadFinancialDisclosure?FileName=Gabriell%20Stebbins%20Financial%20Disclosure_078a6e4d-bcbf-4d6c-bbc7-cd35125bcc13.pdf" TargetMode="External"/><Relationship Id="rId36" Type="http://schemas.openxmlformats.org/officeDocument/2006/relationships/hyperlink" Target="https://electionmgmt.vermont.gov/TFA/DownLoadFinancialDisclosure?FileName=Tiff%20Bluemle%20Financial%20Disclosure_ee4220ef-da7a-49e2-a65d-c2398bcb27e0.pdf" TargetMode="External"/><Relationship Id="rId37" Type="http://schemas.openxmlformats.org/officeDocument/2006/relationships/hyperlink" Target="https://electionmgmt.vermont.gov/TFA/DownLoadFinancialDisclosure?FileName=Barbara%20Rachelson%20Financial%20Disclosure_c0b3861b-18ff-48fc-8607-e030006c4be3.pdf" TargetMode="External"/><Relationship Id="rId38" Type="http://schemas.openxmlformats.org/officeDocument/2006/relationships/hyperlink" Target="https://electionmgmt.vermont.gov/TFA/DownLoadFinancialDisclosure?FileName=Mary-Katherine%20Stone%20Financial%20Disclosure_4c260cae-0368-4383-b681-38f310f765e1.pdf" TargetMode="External"/><Relationship Id="rId39" Type="http://schemas.openxmlformats.org/officeDocument/2006/relationships/hyperlink" Target="https://electionmgmt.vermont.gov/TFA/DownLoadFinancialDisclosure?FileName=Brian%20Cina%20Financial%20Disclosure_51b0ea65-826b-4a06-95ee-f3ae537e7496.pdf" TargetMode="External"/><Relationship Id="rId40" Type="http://schemas.openxmlformats.org/officeDocument/2006/relationships/hyperlink" Target="https://electionmgmt.vermont.gov/TFA/DownLoadFinancialDisclosure?FileName=Troy%20Headrick%20Financial%20Disclosure_362b0fe4-4c84-46a1-8ea5-0134a09a0353.pdf" TargetMode="External"/><Relationship Id="rId41" Type="http://schemas.openxmlformats.org/officeDocument/2006/relationships/hyperlink" Target="https://electionmgmt.vermont.gov/TFA/DownLoadFinancialDisclosure?FileName=Jill%20Krowinski%20Financial%20Disclosure_537c66a2-1070-4d27-89b5-a6c633687546.pdf" TargetMode="External"/><Relationship Id="rId42" Type="http://schemas.openxmlformats.org/officeDocument/2006/relationships/hyperlink" Target="https://electionmgmt.vermont.gov/TFA/DownLoadFinancialDisclosure?FileName=Kate%20Logan%20Financial%20Discloure_f490d4a9-ec60-4715-b3ef-15d16e907903.pdf" TargetMode="External"/><Relationship Id="rId43" Type="http://schemas.openxmlformats.org/officeDocument/2006/relationships/hyperlink" Target="https://electionmgmt.vermont.gov/TFA/DownLoadFinancialDisclosure?FileName=Emma%20Mulvaney-Stanak%20Financial%20DIsclosure_1651c564-0fe2-42eb-beed-1fe0d08d53a8.pdf" TargetMode="External"/><Relationship Id="rId44" Type="http://schemas.openxmlformats.org/officeDocument/2006/relationships/hyperlink" Target="https://electionmgmt.vermont.gov/TFA/DownLoadFinancialDisclosure?FileName=Ode%20-%20Financial%20Disclosure_618f5ff5-4f76-4965-b462-c527cb6515f1.pdf" TargetMode="External"/><Relationship Id="rId45" Type="http://schemas.openxmlformats.org/officeDocument/2006/relationships/hyperlink" Target="https://electionmgmt.vermont.gov/TFA/DownLoadFinancialDisclosure?FileName=Robert%20Hooper%20Financial%20Disclosure_39240e31-9a3e-420f-9cb3-918e539f4dad.pdf" TargetMode="External"/><Relationship Id="rId46" Type="http://schemas.openxmlformats.org/officeDocument/2006/relationships/hyperlink" Target="https://electionmgmt.vermont.gov/TFA/DownLoadFinancialDisclosure?FileName=DOC052622-001_60ff9931-958d-4d5c-916b-49cf83a35925.pdf" TargetMode="External"/><Relationship Id="rId47" Type="http://schemas.openxmlformats.org/officeDocument/2006/relationships/hyperlink" Target="https://electionmgmt.vermont.gov/TFA/DownLoadFinancialDisclosure?FileName=DOC052622-002_45365472-47f4-402b-85d2-bb6e387e44f6.pdf" TargetMode="External"/><Relationship Id="rId48" Type="http://schemas.openxmlformats.org/officeDocument/2006/relationships/hyperlink" Target="https://electionmgmt.vermont.gov/TFA/DownLoadFinancialDisclosure?FileName=ARSENAULT_FINANCIAL07654520220525141128_07db8dc6-dd10-45d1-814e-9ce07cbf4141.pdf" TargetMode="External"/><Relationship Id="rId49" Type="http://schemas.openxmlformats.org/officeDocument/2006/relationships/hyperlink" Target="https://electionmgmt.vermont.gov/TFA/DownLoadFinancialDisclosure?FileName=doc07636320220523101004_b32bbc06-69c0-4ecc-8489-d141b6b1d78e.pdf" TargetMode="External"/><Relationship Id="rId50" Type="http://schemas.openxmlformats.org/officeDocument/2006/relationships/hyperlink" Target="https://electionmgmt.vermont.gov/TFA/DownLoadFinancialDisclosure?FileName=DOC052622-003_884d8528-3047-412a-abf9-91c0bdd27136.pdf" TargetMode="External"/><Relationship Id="rId51" Type="http://schemas.openxmlformats.org/officeDocument/2006/relationships/hyperlink" Target="https://electionmgmt.vermont.gov/TFA/DownLoadFinancialDisclosure?FileName=DOC052622_008b6374-6804-4a21-bccb-797a1ef8824f.pdf" TargetMode="External"/><Relationship Id="rId52" Type="http://schemas.openxmlformats.org/officeDocument/2006/relationships/hyperlink" Target="https://electionmgmt.vermont.gov/TFA/DownLoadFinancialDisclosure?FileName=DOC052422_b682e45a-8ec7-4af7-a2ad-eb028ca6d727.pdf" TargetMode="External"/><Relationship Id="rId53" Type="http://schemas.openxmlformats.org/officeDocument/2006/relationships/hyperlink" Target="https://electionmgmt.vermont.gov/TFA/DownLoadFinancialDisclosure?FileName=Matte%20Jordan%20Chitt%2021%20FD_89873d92-6f70-4210-bb4c-b0f0508de857.pdf" TargetMode="External"/><Relationship Id="rId54" Type="http://schemas.openxmlformats.org/officeDocument/2006/relationships/hyperlink" Target="https://electionmgmt.vermont.gov/TFA/DownLoadFinancialDisclosure?FileName=Small-Consent%20of%20Candidate_0723b8e9-9812-429a-bbe5-a0a2c014c5e0.pdf" TargetMode="External"/><Relationship Id="rId55" Type="http://schemas.openxmlformats.org/officeDocument/2006/relationships/hyperlink" Target="https://electionmgmt.vermont.gov/TFA/DownLoadFinancialDisclosure?FileName=Berbeco%20Financial%202022_69d37699-a7a2-4afc-be02-67a8174de0f2.pdf" TargetMode="External"/><Relationship Id="rId56" Type="http://schemas.openxmlformats.org/officeDocument/2006/relationships/hyperlink" Target="https://electionmgmt.vermont.gov/TFA/DownLoadFinancialDisclosure?FileName=dolan_financial_chit22_f2fcab7e-b200-4456-b19d-32dcf4b004a3.pdf" TargetMode="External"/><Relationship Id="rId57" Type="http://schemas.openxmlformats.org/officeDocument/2006/relationships/hyperlink" Target="https://electionmgmt.vermont.gov/TFA/DownLoadFinancialDisclosure?FileName=manley_financial_Chit22_714b00d6-adc0-4249-99ae-5d4c5145712a.pdf" TargetMode="External"/><Relationship Id="rId58" Type="http://schemas.openxmlformats.org/officeDocument/2006/relationships/hyperlink" Target="https://electionmgmt.vermont.gov/TFA/DownLoadFinancialDisclosure?FileName=houghton_financial_chit22_0bb5995e-1656-4641-8c31-cfa86d215e5f.pdf" TargetMode="External"/><Relationship Id="rId59" Type="http://schemas.openxmlformats.org/officeDocument/2006/relationships/hyperlink" Target="https://electionmgmt.vermont.gov/TFA/DownLoadFinancialDisclosure?FileName=garofano_financial_chit23_8c608717-6263-43c2-8573-1e4ffb019bb9.pdf" TargetMode="External"/><Relationship Id="rId60" Type="http://schemas.openxmlformats.org/officeDocument/2006/relationships/hyperlink" Target="https://electionmgmt.vermont.gov/TFA/DownLoadFinancialDisclosure?FileName=dodge_financial_Chit23_b9d50c8b-da35-4dfe-bac4-5324fdae4f72.pdf" TargetMode="External"/><Relationship Id="rId61" Type="http://schemas.openxmlformats.org/officeDocument/2006/relationships/hyperlink" Target="https://electionmgmt.vermont.gov/TFA/DownLoadFinancialDisclosure?FileName=drury_financial_chit24_ecba9f77-dca9-487c-94ac-e7381d5939e0.pdf" TargetMode="External"/><Relationship Id="rId62" Type="http://schemas.openxmlformats.org/officeDocument/2006/relationships/hyperlink" Target="https://electionmgmt.vermont.gov/TFA/DownLoadFinancialDisclosure?FileName=black_financial_chit24_54ca7046-11b2-4550-8b95-c2ca8e7e7975.pdf" TargetMode="External"/><Relationship Id="rId63" Type="http://schemas.openxmlformats.org/officeDocument/2006/relationships/hyperlink" Target="https://electionmgmt.vermont.gov/TFA/DownLoadFinancialDisclosure?FileName=Julia_Andrews%20Financial%20Disclosure%20Statement_18fc5d2a-0c31-4c2e-a721-3df8d1478261.pdf" TargetMode="External"/><Relationship Id="rId64" Type="http://schemas.openxmlformats.org/officeDocument/2006/relationships/hyperlink" Target="https://electionmgmt.vermont.gov/TFA/DownLoadFinancialDisclosure?FileName=duquette%20financial%20documents_e74a1e17-1fbb-45bf-8627-2155514ab5c5.pdf" TargetMode="External"/><Relationship Id="rId65" Type="http://schemas.openxmlformats.org/officeDocument/2006/relationships/hyperlink" Target="https://electionmgmt.vermont.gov/TFA/DownLoadFinancialDisclosure?FileName=TS_20220524171230_d93664c4-522f-496d-b08a-6ab4b1ddc99a.pdf" TargetMode="External"/><Relationship Id="rId66" Type="http://schemas.openxmlformats.org/officeDocument/2006/relationships/hyperlink" Target="https://electionmgmt.vermont.gov/TFA/DownLoadFinancialDisclosure?FileName=EG_20220524171925_2957f307-12b3-4fca-a0df-305b09cf2fc7.pdf" TargetMode="External"/><Relationship Id="rId67" Type="http://schemas.openxmlformats.org/officeDocument/2006/relationships/hyperlink" Target="https://electionmgmt.vermont.gov/TFA/DownLoadFinancialDisclosure?FileName=Toscano%20financial%20disclosure%202022_47fc4b5e-a251-4b34-8b3f-30ecb85ad08b.pdf" TargetMode="External"/><Relationship Id="rId68" Type="http://schemas.openxmlformats.org/officeDocument/2006/relationships/hyperlink" Target="https://electionmgmt.vermont.gov/TFA/DownLoadFinancialDisclosure?FileName=Pouech%20financial%20disclosure%202022_0d32557d-da65-4c2b-a160-e3a24b58dd5f.pdf" TargetMode="External"/><Relationship Id="rId69" Type="http://schemas.openxmlformats.org/officeDocument/2006/relationships/hyperlink" Target="https://electionmgmt.vermont.gov/TFA/DownLoadFinancialDisclosure?FileName=Chea%20Evans%20Financial%20Disclosure_45f73b3d-7838-417b-8fde-07db2d6a394c.pdf" TargetMode="External"/><Relationship Id="rId70" Type="http://schemas.openxmlformats.org/officeDocument/2006/relationships/hyperlink" Target="https://electionmgmt.vermont.gov/TFA/DownLoadFinancialDisclosure?FileName=Lalley%20Financial%20Disclosure%202022_d42d9d2c-f66e-4457-b5da-0efb66608e3d.pdf" TargetMode="External"/><Relationship Id="rId71" Type="http://schemas.openxmlformats.org/officeDocument/2006/relationships/hyperlink" Target="https://electionmgmt.vermont.gov/TFA/DownLoadFinancialDisclosure?FileName=20220525113500_69fc2349-b2ec-4436-9961-8262897186d7.pdf" TargetMode="External"/><Relationship Id="rId72" Type="http://schemas.openxmlformats.org/officeDocument/2006/relationships/hyperlink" Target="https://electionmgmt.vermont.gov/TFA/DownLoadFinancialDisclosure?FileName=hyman%20campaign_9b14b944-4868-4f20-b81a-09cbfe345225.pdf" TargetMode="External"/><Relationship Id="rId73" Type="http://schemas.openxmlformats.org/officeDocument/2006/relationships/hyperlink" Target="https://electionmgmt.vermont.gov/TFA/DownLoadFinancialDisclosure?FileName=krasnow%20campaign_80bb5869-bc84-47f7-854f-7ecf0a9be7f8.pdf" TargetMode="External"/><Relationship Id="rId74" Type="http://schemas.openxmlformats.org/officeDocument/2006/relationships/hyperlink" Target="https://electionmgmt.vermont.gov/TFA/DownLoadFinancialDisclosure?FileName=Mattos%20-%20Financial%20Disclosure%20Stmt_e791e6d3-aa07-4ade-85a0-2907885a2018.pdf" TargetMode="External"/><Relationship Id="rId75" Type="http://schemas.openxmlformats.org/officeDocument/2006/relationships/hyperlink" Target="https://electionmgmt.vermont.gov/TFA/DownLoadFinancialDisclosure?FileName=Taylor%20-%20Financial%20Disclosure%20Stmt_86c9f77e-1cd4-41d8-8305-6511cd10019f.pdf" TargetMode="External"/><Relationship Id="rId76" Type="http://schemas.openxmlformats.org/officeDocument/2006/relationships/hyperlink" Target="https://electionmgmt.vermont.gov/TFA/DownLoadFinancialDisclosure?FileName=T%20WILLIAMS%20FINANCIAL_6b29fd4a-9b4d-4098-a5f9-ab11ad8b2741.pdf" TargetMode="External"/><Relationship Id="rId77" Type="http://schemas.openxmlformats.org/officeDocument/2006/relationships/hyperlink" Target="https://electionmgmt.vermont.gov/TFA/DownLoadFinancialDisclosure?FileName=DOC052422_98e86a48-1655-4862-aea4-b2f0a7141a94.pdf" TargetMode="External"/><Relationship Id="rId78" Type="http://schemas.openxmlformats.org/officeDocument/2006/relationships/hyperlink" Target="https://electionmgmt.vermont.gov/TFA/DownLoadFinancialDisclosure?FileName=DOC052422%20(1)_5aadc02c-494c-42e1-9511-e21f86bbb9b6.pdf" TargetMode="External"/><Relationship Id="rId79" Type="http://schemas.openxmlformats.org/officeDocument/2006/relationships/hyperlink" Target="https://electionmgmt.vermont.gov/TFA/DownLoadFinancialDisclosure?FileName=ASHLEY%20R%20BARTLEY_FINANCIAL%20DISCLOSURE%20FORM%202022_0dacea42-10fd-4c87-8e98-2756f31181b0.pdf" TargetMode="External"/><Relationship Id="rId80" Type="http://schemas.openxmlformats.org/officeDocument/2006/relationships/hyperlink" Target="https://electionmgmt.vermont.gov/TFA/DownLoadFinancialDisclosure?FileName=CAROLYN%20BRANAGAN%20FINANCIAL%20DISCLOSURE%20FORM%202022_b8b753f5-d409-44a7-a96c-1e59a7586006.pdf" TargetMode="External"/><Relationship Id="rId81" Type="http://schemas.openxmlformats.org/officeDocument/2006/relationships/hyperlink" Target="https://electionmgmt.vermont.gov/TFA/DownLoadFinancialDisclosure?FileName=ALAN%20MAYNARD_FINANCIAL%20DISCLOSURE%20FORM%202022_1496a514-5479-428e-a73c-9ff8fd6bac52.pdf" TargetMode="External"/><Relationship Id="rId82" Type="http://schemas.openxmlformats.org/officeDocument/2006/relationships/hyperlink" Target="https://electionmgmt.vermont.gov/TFA/DownLoadFinancialDisclosure?FileName=DEVON%20THOMAS%20FINANCIAL%20DISCLOSURE%20FORM%202022_4e5656c5-2050-4dbe-b5e5-2591a66257d8.pdf" TargetMode="External"/><Relationship Id="rId83" Type="http://schemas.openxmlformats.org/officeDocument/2006/relationships/hyperlink" Target="https://electionmgmt.vermont.gov/TFA/DownLoadFinancialDisclosure?FileName=Dickinson%20Financial%20Disclosure%20Form_2378c76d-52ef-4d31-9968-11b52baf24b9.pdf" TargetMode="External"/><Relationship Id="rId84" Type="http://schemas.openxmlformats.org/officeDocument/2006/relationships/hyperlink" Target="https://electionmgmt.vermont.gov/TFA/DownLoadFinancialDisclosure?FileName=McCarthy%20Financial%20Disclosure_0acdb496-a984-4807-b5ab-45730d0a798f.pdf" TargetMode="External"/><Relationship Id="rId85" Type="http://schemas.openxmlformats.org/officeDocument/2006/relationships/hyperlink" Target="https://electionmgmt.vermont.gov/TFA/DownLoadFinancialDisclosure?FileName=Luneau%20Financial%20Disclosure_abc90332-aa41-45a2-94ab-ac7acb13336c.pdf" TargetMode="External"/><Relationship Id="rId86" Type="http://schemas.openxmlformats.org/officeDocument/2006/relationships/hyperlink" Target="https://electionmgmt.vermont.gov/TFA/DownLoadFinancialDisclosure?FileName=SKM_450i22052614540_a60d63a2-76db-409f-8f9a-0126423b66af.pdf" TargetMode="External"/><Relationship Id="rId87" Type="http://schemas.openxmlformats.org/officeDocument/2006/relationships/hyperlink" Target="https://electionmgmt.vermont.gov/TFA/DownLoadFinancialDisclosure?FileName=SKM_450i22052615090_45c7803f-cd05-4a3b-9e12-c18bc5f8b114.pdf" TargetMode="External"/><Relationship Id="rId88" Type="http://schemas.openxmlformats.org/officeDocument/2006/relationships/hyperlink" Target="https://electionmgmt.vermont.gov/TFA/DownLoadFinancialDisclosure?FileName=Laroche,%20Wayne%20-%20financial%20disclosure_1c778ef4-52f1-4b06-b31a-b8e0c3872b23.pdf" TargetMode="External"/><Relationship Id="rId89" Type="http://schemas.openxmlformats.org/officeDocument/2006/relationships/hyperlink" Target="https://electionmgmt.vermont.gov/TFA/DownLoadFinancialDisclosure?FileName=James%20Gregoire%20Consent_04f39ae9-d368-4c26-87ba-e7c089f8cca7.pdf" TargetMode="External"/><Relationship Id="rId90" Type="http://schemas.openxmlformats.org/officeDocument/2006/relationships/hyperlink" Target="https://electionmgmt.vermont.gov/TFA/DownLoadFinancialDisclosure?FileName=Brenda%20ChurchillConsent_19b268ee-f92a-47fe-a0b8-7fb3627eb477.pdf" TargetMode="External"/><Relationship Id="rId91" Type="http://schemas.openxmlformats.org/officeDocument/2006/relationships/hyperlink" Target="https://electionmgmt.vermont.gov/TFA/DownLoadFinancialDisclosure?FileName=CW_eba29b2d-509b-4dd3-8e4e-fb8df3adb9c0.pdf" TargetMode="External"/><Relationship Id="rId92" Type="http://schemas.openxmlformats.org/officeDocument/2006/relationships/hyperlink" Target="https://electionmgmt.vermont.gov/TFA/DownLoadFinancialDisclosure?FileName=PENNY_50fbd71f-68f9-4cc0-b0c7-df3b33a46267.pdf" TargetMode="External"/><Relationship Id="rId93" Type="http://schemas.openxmlformats.org/officeDocument/2006/relationships/hyperlink" Target="https://electionmgmt.vermont.gov/TFA/DownLoadFinancialDisclosure?FileName=Hull%20Casavant%20Suzanne%20FD%20Frank%207_665ade43-bb56-49e6-b187-7293c5191c37.pdf" TargetMode="External"/><Relationship Id="rId94" Type="http://schemas.openxmlformats.org/officeDocument/2006/relationships/hyperlink" Target="https://electionmgmt.vermont.gov/TFA/DownLoadFinancialDisclosure?FileName=Dees-Erickson%20Financial%20Disclosure_89113bf6-fd6e-4ba9-b2c1-a69e9d0d24bf.pdf" TargetMode="External"/><Relationship Id="rId95" Type="http://schemas.openxmlformats.org/officeDocument/2006/relationships/hyperlink" Target="https://electionmgmt.vermont.gov/TFA/DownLoadFinancialDisclosure?FileName=Toof%20Financial%20Disclosure_2e294477-1b73-4fb9-9d44-696fa8907683.pdf" TargetMode="External"/><Relationship Id="rId96" Type="http://schemas.openxmlformats.org/officeDocument/2006/relationships/hyperlink" Target="https://electionmgmt.vermont.gov/TFA/DownLoadFinancialDisclosure?FileName=MICHAEL%20R%20MORGAN%20FINANCIAL%20DISCLOSURE%202022_ad9ef695-84e9-4d66-bc36-e72864767a10.pdf" TargetMode="External"/><Relationship Id="rId97" Type="http://schemas.openxmlformats.org/officeDocument/2006/relationships/hyperlink" Target="https://electionmgmt.vermont.gov/TFA/DownLoadFinancialDisclosure?FileName=ANDY%20PARADEE%20FINANCIAL%20DISCLOSURE%202022_186427a8-4515-4371-a152-3e91a6a4dba2.pdf" TargetMode="External"/><Relationship Id="rId98" Type="http://schemas.openxmlformats.org/officeDocument/2006/relationships/hyperlink" Target="https://electionmgmt.vermont.gov/TFA/DownLoadFinancialDisclosure?FileName=Lipsky%20Jed%20FD%20Lamoille%201_05eff937-b5eb-46dc-95a8-0f2904527c71.pdf" TargetMode="External"/><Relationship Id="rId99" Type="http://schemas.openxmlformats.org/officeDocument/2006/relationships/hyperlink" Target="https://electionmgmt.vermont.gov/TFA/DownLoadFinancialDisclosure?FileName=Financial%20Disclosure%20Forms%20Weathers_0d4447a1-570f-4d18-8ca3-0ed039e2a3fc.pdf" TargetMode="External"/><Relationship Id="rId100" Type="http://schemas.openxmlformats.org/officeDocument/2006/relationships/hyperlink" Target="https://electionmgmt.vermont.gov/TFA/DownLoadFinancialDisclosure?FileName=DONNALLY2022_c8c4dbbf-9773-466d-9256-d8517b433a26.pdf" TargetMode="External"/><Relationship Id="rId101" Type="http://schemas.openxmlformats.org/officeDocument/2006/relationships/hyperlink" Target="https://electionmgmt.vermont.gov/TFA/DownLoadFinancialDisclosure?FileName=NOYES2022_339df39e-fb89-4d79-9e39-7afbef2706b1.pdf" TargetMode="External"/><Relationship Id="rId102" Type="http://schemas.openxmlformats.org/officeDocument/2006/relationships/hyperlink" Target="https://electionmgmt.vermont.gov/TFA/DownLoadFinancialDisclosure?FileName=teale.2022pdf_0863f058-9315-4932-9609-200f82f654c0.pdf" TargetMode="External"/><Relationship Id="rId103" Type="http://schemas.openxmlformats.org/officeDocument/2006/relationships/hyperlink" Target="https://electionmgmt.vermont.gov/TFA/DownLoadFinancialDisclosure?FileName=bailey.2022_b5fb85d5-f4a2-4eb4-8a3e-d65b4625d38e.pdf" TargetMode="External"/><Relationship Id="rId104" Type="http://schemas.openxmlformats.org/officeDocument/2006/relationships/hyperlink" Target="https://electionmgmt.vermont.gov/TFA/DownLoadFinancialDisclosure?FileName=SKM_C30822052513510_e82b55e6-e76d-48af-9407-043016c812a0.pdf" TargetMode="External"/><Relationship Id="rId105" Type="http://schemas.openxmlformats.org/officeDocument/2006/relationships/hyperlink" Target="https://electionmgmt.vermont.gov/TFA/DownLoadFinancialDisclosure?FileName=SKM_C30822052610490_8aed02f7-74fd-4499-befa-854572539d74.pdf" TargetMode="External"/><Relationship Id="rId106" Type="http://schemas.openxmlformats.org/officeDocument/2006/relationships/hyperlink" Target="https://electionmgmt.vermont.gov/TFA/DownLoadFinancialDisclosure?FileName=Patt%20A%20Financial%20Disclosure%202022_524a6334-e165-4ddc-a076-e29134462593.pdf" TargetMode="External"/><Relationship Id="rId107" Type="http://schemas.openxmlformats.org/officeDocument/2006/relationships/hyperlink" Target="https://electionmgmt.vermont.gov/TFA/DownLoadFinancialDisclosure?FileName=Lamont%20S%20Financial%20Disclosure%202022_4e6702ea-8288-46f3-9c24-6831f75ba339.pdf" TargetMode="External"/><Relationship Id="rId108" Type="http://schemas.openxmlformats.org/officeDocument/2006/relationships/hyperlink" Target="https://electionmgmt.vermont.gov/TFA/DownLoadFinancialDisclosure?FileName=Olsen%20B%20Financial%20Disclosure%202022_93684091-f711-4b05-83cb-2c31e26cce9f.pdf" TargetMode="External"/><Relationship Id="rId109" Type="http://schemas.openxmlformats.org/officeDocument/2006/relationships/hyperlink" Target="https://electionmgmt.vermont.gov/TFA/DownLoadFinancialDisclosure?FileName=Loati%20N%20Financial%20Disclosure%202022_ffb59eb6-d314-411e-9209-537b121d7314.pdf" TargetMode="External"/><Relationship Id="rId110" Type="http://schemas.openxmlformats.org/officeDocument/2006/relationships/hyperlink" Target="https://electionmgmt.vermont.gov/TFA/DownLoadFinancialDisclosure?FileName=SKM_C30822050911080_91979d85-c36b-441b-bc98-298a9c9ea0fc.pdf" TargetMode="External"/><Relationship Id="rId111" Type="http://schemas.openxmlformats.org/officeDocument/2006/relationships/hyperlink" Target="https://electionmgmt.vermont.gov/TFA/DownLoadFinancialDisclosure?FileName=Slafevre1_0bf34ec6-e4cb-4cfb-ae69-1f697666f3a6.pdf" TargetMode="External"/><Relationship Id="rId112" Type="http://schemas.openxmlformats.org/officeDocument/2006/relationships/hyperlink" Target="https://electionmgmt.vermont.gov/TFA/DownLoadFinancialDisclosure?FileName=M.%20P.%20Financial%20Disclosure_d8b36130-0701-4b2d-a1e9-9152a54afef8.pdf" TargetMode="External"/><Relationship Id="rId113" Type="http://schemas.openxmlformats.org/officeDocument/2006/relationships/hyperlink" Target="https://electionmgmt.vermont.gov/TFA/DownLoadFinancialDisclosure?FileName=Lang%20-%20Financial%20Disclosure_2fba5053-992c-4a66-bb53-4d507fc2ec89.pdf" TargetMode="External"/><Relationship Id="rId114" Type="http://schemas.openxmlformats.org/officeDocument/2006/relationships/hyperlink" Target="https://electionmgmt.vermont.gov/TFA/DownLoadFinancialDisclosure?FileName=Financial%20Disclosure%20Form%20%20Rodney%20Graham_a8f22874-68c5-4b6f-bc8e-96c5e8e28872.pdf" TargetMode="External"/><Relationship Id="rId115" Type="http://schemas.openxmlformats.org/officeDocument/2006/relationships/hyperlink" Target="https://electionmgmt.vermont.gov/TFA/DownLoadFinancialDisclosure?FileName=Financial%20Disclosure%20Form%20Seth%20Keighley_aa54c8ac-b181-44a7-ab07-564aa13b4a98.pdf" TargetMode="External"/><Relationship Id="rId116" Type="http://schemas.openxmlformats.org/officeDocument/2006/relationships/hyperlink" Target="https://electionmgmt.vermont.gov/TFA/DownLoadFinancialDisclosure?FileName=PARSONS%20FINANCIAL_72d60954-cce3-4c9f-8077-71bd49f1a4b6.pdf" TargetMode="External"/><Relationship Id="rId117" Type="http://schemas.openxmlformats.org/officeDocument/2006/relationships/hyperlink" Target="https://electionmgmt.vermont.gov/TFA/DownLoadFinancialDisclosure?FileName=ROOT-WINCHESTER%20FINANCIAL_c14bfcb0-124d-4f14-ace4-dca41201d8a2.pdf" TargetMode="External"/><Relationship Id="rId118" Type="http://schemas.openxmlformats.org/officeDocument/2006/relationships/hyperlink" Target="https://electionmgmt.vermont.gov/TFA/DownLoadFinancialDisclosure?FileName=hooper%20fin%20disc_20220523143916_5e249b4d-2d3d-4412-9261-3b2ddbb98bff.pdf" TargetMode="External"/><Relationship Id="rId119" Type="http://schemas.openxmlformats.org/officeDocument/2006/relationships/hyperlink" Target="https://electionmgmt.vermont.gov/TFA/DownLoadFinancialDisclosure?FileName=satcowitz%20fin%20disc_20220523144240_e06532c2-b3b8-4755-84ed-f4bae649e809.pdf" TargetMode="External"/><Relationship Id="rId120" Type="http://schemas.openxmlformats.org/officeDocument/2006/relationships/hyperlink" Target="https://electionmgmt.vermont.gov/TFA/DownLoadFinancialDisclosure?FileName=Klar%20fin%20disc_20220524151621_d387d891-212d-4823-b5a9-a5ab49e585dc.pdf" TargetMode="External"/><Relationship Id="rId121" Type="http://schemas.openxmlformats.org/officeDocument/2006/relationships/hyperlink" Target="https://electionmgmt.vermont.gov/TFA/DownLoadFinancialDisclosure?FileName=townsend%20fin%20disc_20220524133955_9ded0170-34c7-40a3-9019-ac30a7be4d8d.pdf" TargetMode="External"/><Relationship Id="rId122" Type="http://schemas.openxmlformats.org/officeDocument/2006/relationships/hyperlink" Target="https://electionmgmt.vermont.gov/TFA/DownLoadFinancialDisclosure?FileName=doc06004320220526085019_8c878c94-f7b5-4710-9668-74a206013727.pdf" TargetMode="External"/><Relationship Id="rId123" Type="http://schemas.openxmlformats.org/officeDocument/2006/relationships/hyperlink" Target="https://electionmgmt.vermont.gov/TFA/DownLoadFinancialDisclosure?FileName=doc00204820220524134722_59b5dc79-b9b8-470c-a52e-7cb6fa1b3448.pdf" TargetMode="External"/><Relationship Id="rId124" Type="http://schemas.openxmlformats.org/officeDocument/2006/relationships/hyperlink" Target="https://electionmgmt.vermont.gov/TFA/DownLoadFinancialDisclosure?FileName=vicki-strong_f8d7f2e6-8c34-4d88-8fb1-c951a2a53a08.pdf" TargetMode="External"/><Relationship Id="rId125" Type="http://schemas.openxmlformats.org/officeDocument/2006/relationships/hyperlink" Target="https://electionmgmt.vermont.gov/TFA/DownLoadFinancialDisclosure?FileName=MM_067a2bb1-ade6-46ea-893f-7c730ac47a41.pdf" TargetMode="External"/><Relationship Id="rId126" Type="http://schemas.openxmlformats.org/officeDocument/2006/relationships/hyperlink" Target="https://electionmgmt.vermont.gov/TFA/DownLoadFinancialDisclosure?FileName=mh_92c30c79-a569-4d20-bc44-e3ed0fff2693.pdf" TargetMode="External"/><Relationship Id="rId127" Type="http://schemas.openxmlformats.org/officeDocument/2006/relationships/hyperlink" Target="https://electionmgmt.vermont.gov/TFA/DownLoadFinancialDisclosure?FileName=McCoy%20Financial%20Disclosure%20Form%2005-2022_877a8595-b232-4562-9897-4161a412ca28.pdf" TargetMode="External"/><Relationship Id="rId128" Type="http://schemas.openxmlformats.org/officeDocument/2006/relationships/hyperlink" Target="https://electionmgmt.vermont.gov/TFA/DownLoadFinancialDisclosure?FileName=Canfield%20William%20%20Financials_a86d91f0-d965-4b42-92da-b9c59492e188.pdf" TargetMode="External"/><Relationship Id="rId129" Type="http://schemas.openxmlformats.org/officeDocument/2006/relationships/hyperlink" Target="https://electionmgmt.vermont.gov/TFA/DownLoadFinancialDisclosure?FileName=Candidate%20Finance%20Disclosure-Jim%20Harrison_68fc9ea0-f325-4774-8859-db07dff81c74.pdf" TargetMode="External"/><Relationship Id="rId130" Type="http://schemas.openxmlformats.org/officeDocument/2006/relationships/hyperlink" Target="https://electionmgmt.vermont.gov/TFA/DownLoadFinancialDisclosure?FileName=Burditt_853daf33-ecf8-4df8-9215-8508209bdc31.pdf" TargetMode="External"/><Relationship Id="rId131" Type="http://schemas.openxmlformats.org/officeDocument/2006/relationships/hyperlink" Target="https://electionmgmt.vermont.gov/TFA/DownLoadFinancialDisclosure?FileName=Fredette_486e5c52-94a8-43fe-8497-32740d11143c.pdf" TargetMode="External"/><Relationship Id="rId132" Type="http://schemas.openxmlformats.org/officeDocument/2006/relationships/hyperlink" Target="https://electionmgmt.vermont.gov/TFA/DownLoadFinancialDisclosure?FileName=J%20Sammis%20Financial%20Disclosure%202022_12e3ccbd-b319-4f2d-b7cf-98bf832916e4.pdf" TargetMode="External"/><Relationship Id="rId133" Type="http://schemas.openxmlformats.org/officeDocument/2006/relationships/hyperlink" Target="https://electionmgmt.vermont.gov/TFA/DownLoadFinancialDisclosure?FileName=M%20Droege%20Financial%20Disclosure%202022_e1ff6a1a-e154-48a9-9ecd-4b1ab8b0ae1f.pdf" TargetMode="External"/><Relationship Id="rId134" Type="http://schemas.openxmlformats.org/officeDocument/2006/relationships/hyperlink" Target="https://electionmgmt.vermont.gov/TFA/DownLoadFinancialDisclosure?FileName=Scan_20220525_8ee4aa92-a8fa-457a-a21a-40050c598611.pdf" TargetMode="External"/><Relationship Id="rId135" Type="http://schemas.openxmlformats.org/officeDocument/2006/relationships/hyperlink" Target="https://electionmgmt.vermont.gov/TFA/DownLoadFinancialDisclosure?FileName=Scan_20220524_2ab4b1a2-6e13-4bcf-8736-cc4f7d2dcae9.pdf" TargetMode="External"/><Relationship Id="rId136" Type="http://schemas.openxmlformats.org/officeDocument/2006/relationships/hyperlink" Target="https://electionmgmt.vermont.gov/TFA/DownLoadFinancialDisclosure?FileName=Scan_20220526_1e845104-240a-4406-8712-fe4400682419.pdf" TargetMode="External"/><Relationship Id="rId137" Type="http://schemas.openxmlformats.org/officeDocument/2006/relationships/hyperlink" Target="https://electionmgmt.vermont.gov/TFA/DownLoadFinancialDisclosure?FileName=Scan_20220516_d7c4d025-14ae-4bda-a0d9-455e9d508c57.pdf" TargetMode="External"/><Relationship Id="rId138" Type="http://schemas.openxmlformats.org/officeDocument/2006/relationships/hyperlink" Target="https://electionmgmt.vermont.gov/TFA/DownLoadFinancialDisclosure?FileName=JEROME%20%20FINANCIAL%20DISCLOSURE_0eb0fd01-e9a7-4efc-bb13-cac8d46f3724.pdf" TargetMode="External"/><Relationship Id="rId139" Type="http://schemas.openxmlformats.org/officeDocument/2006/relationships/hyperlink" Target="https://electionmgmt.vermont.gov/TFA/DownLoadFinancialDisclosure?FileName=Achey%20Fin%20Stmnt_95f8c794-2861-4674-ac82-06e9f39cdb1c.pdf" TargetMode="External"/><Relationship Id="rId140" Type="http://schemas.openxmlformats.org/officeDocument/2006/relationships/hyperlink" Target="https://electionmgmt.vermont.gov/TFA/DownLoadFinancialDisclosure?FileName=Hoyt%20Fin%20Disclosure_951acf92-528f-48b5-96aa-8db487b203ee.pdf" TargetMode="External"/><Relationship Id="rId141" Type="http://schemas.openxmlformats.org/officeDocument/2006/relationships/hyperlink" Target="https://electionmgmt.vermont.gov/TFA/DownLoadFinancialDisclosure?FileName=ad_20220516090738_88470470-7374-42ab-abf5-682d874dc454.pdf" TargetMode="External"/><Relationship Id="rId142" Type="http://schemas.openxmlformats.org/officeDocument/2006/relationships/hyperlink" Target="https://electionmgmt.vermont.gov/TFA/DownLoadFinancialDisclosure?FileName=kg_20220524072029_a4148d95-1465-43a0-ba45-542ae1edf701.pdf" TargetMode="External"/><Relationship Id="rId143" Type="http://schemas.openxmlformats.org/officeDocument/2006/relationships/hyperlink" Target="https://electionmgmt.vermont.gov/TFA/DownLoadFinancialDisclosure?FileName=20220526104536427_acc97958-7e03-4968-add6-a5ab54472d47.pdf" TargetMode="External"/><Relationship Id="rId144" Type="http://schemas.openxmlformats.org/officeDocument/2006/relationships/hyperlink" Target="https://electionmgmt.vermont.gov/TFA/DownLoadFinancialDisclosure?FileName=Baruzzi%20Rebecca%20FD%20Wash%202_4c939dd4-c10a-4bc2-996d-88c6088af483.pdf" TargetMode="External"/><Relationship Id="rId145" Type="http://schemas.openxmlformats.org/officeDocument/2006/relationships/hyperlink" Target="https://electionmgmt.vermont.gov/TFA/DownLoadFinancialDisclosure?FileName=Bifano%20Eugene%20FD%20Wash%207_ad2b4187-d32e-4a87-a0f0-b6570807ccbd.pdf" TargetMode="External"/><Relationship Id="rId146" Type="http://schemas.openxmlformats.org/officeDocument/2006/relationships/hyperlink" Target="https://electionmgmt.vermont.gov/TFA/DownLoadFinancialDisclosure?FileName=Kari%20Dolan%20Fin_38805d96-7867-464b-8495-18f831775c94.pdf" TargetMode="External"/><Relationship Id="rId147" Type="http://schemas.openxmlformats.org/officeDocument/2006/relationships/hyperlink" Target="https://electionmgmt.vermont.gov/TFA/DownLoadFinancialDisclosure?FileName=P%20Anthony%20financial%20disclosure_996aa1c7-d663-465b-9eb1-f104e1178f92.pdf" TargetMode="External"/><Relationship Id="rId148" Type="http://schemas.openxmlformats.org/officeDocument/2006/relationships/hyperlink" Target="https://electionmgmt.vermont.gov/TFA/DownLoadFinancialDisclosure?FileName=J%20Williams%20financial%20disclosure%20form%202022_68f8a56d-7f1e-4c08-874c-8cfe2f4ed0ee.pdf" TargetMode="External"/><Relationship Id="rId149" Type="http://schemas.openxmlformats.org/officeDocument/2006/relationships/hyperlink" Target="https://electionmgmt.vermont.gov/TFA/DownLoadFinancialDisclosure?FileName=Judd%20Brian%20Was%203%20FD_ec5b1a61-d9d9-4162-999a-8787a6047f12.pdf" TargetMode="External"/><Relationship Id="rId150" Type="http://schemas.openxmlformats.org/officeDocument/2006/relationships/hyperlink" Target="https://electionmgmt.vermont.gov/TFA/DownLoadFinancialDisclosure?FileName=Kelly%20financial%20disclosure%20paperwork%205-26-22_68299cf1-3975-4059-80ea-9c770fc9c190.pdf" TargetMode="External"/><Relationship Id="rId151" Type="http://schemas.openxmlformats.org/officeDocument/2006/relationships/hyperlink" Target="https://electionmgmt.vermont.gov/TFA/DownLoadFinancialDisclosure?FileName=Bate%20Dona%20FD%20Wash%204_df769d5e-a384-465d-b45a-c4c2ab89eef1.pdf" TargetMode="External"/><Relationship Id="rId152" Type="http://schemas.openxmlformats.org/officeDocument/2006/relationships/hyperlink" Target="https://electionmgmt.vermont.gov/TFA/DownLoadFinancialDisclosure?FileName=Casey_49b5d73c-b2f4-4f61-b18c-07c59f36bc34.pdf" TargetMode="External"/><Relationship Id="rId153" Type="http://schemas.openxmlformats.org/officeDocument/2006/relationships/hyperlink" Target="https://electionmgmt.vermont.gov/TFA/DownLoadFinancialDisclosure?FileName=mccann_41af69bf-1725-4305-99f1-161bb874285b.pdf" TargetMode="External"/><Relationship Id="rId154" Type="http://schemas.openxmlformats.org/officeDocument/2006/relationships/hyperlink" Target="https://electionmgmt.vermont.gov/TFA/DownLoadFinancialDisclosure?FileName=Chapin%20FD%20WAS-5_f1e0ffb1-8017-4ab5-9aa1-fe91075f4621.pdf" TargetMode="External"/><Relationship Id="rId155" Type="http://schemas.openxmlformats.org/officeDocument/2006/relationships/hyperlink" Target="https://electionmgmt.vermont.gov/TFA/DownLoadFinancialDisclosure?FileName=Towbin%20Bram%20FD%20Wash%206_000e245b-0b98-4c9d-bd81-2fbf20c34dfd.pdf" TargetMode="External"/><Relationship Id="rId156" Type="http://schemas.openxmlformats.org/officeDocument/2006/relationships/hyperlink" Target="https://electionmgmt.vermont.gov/TFA/DownLoadFinancialDisclosure?FileName=20220531080109_2d877fa0-d6df-406c-989a-86fb6b3836a2.pdf" TargetMode="External"/><Relationship Id="rId157" Type="http://schemas.openxmlformats.org/officeDocument/2006/relationships/hyperlink" Target="https://electionmgmt.vermont.gov/TFA/DownLoadFinancialDisclosure?FileName=MIHALY%20CALAIS%20CANDIDATE%20STATE%20REP%20AUG%20PRIMARY_27840509-54b7-491e-930f-c9c51291746e.pdf" TargetMode="External"/><Relationship Id="rId158" Type="http://schemas.openxmlformats.org/officeDocument/2006/relationships/hyperlink" Target="https://electionmgmt.vermont.gov/TFA/DownLoadFinancialDisclosure?FileName=McGorry%20William%20Wash.Chitt%20FD_30898078-2326-45d4-89fe-8b19d54261a5.pdf" TargetMode="External"/><Relationship Id="rId159" Type="http://schemas.openxmlformats.org/officeDocument/2006/relationships/hyperlink" Target="https://electionmgmt.vermont.gov/TFA/DownLoadFinancialDisclosure?FileName=SKM_C360i22052711450_dffe0508-3270-411b-86b1-b6d800f766b4.pdf" TargetMode="External"/><Relationship Id="rId160" Type="http://schemas.openxmlformats.org/officeDocument/2006/relationships/hyperlink" Target="https://electionmgmt.vermont.gov/TFA/DownLoadFinancialDisclosure?FileName=SKM_C360i22051613520_30066e13-ec35-48b9-8f6e-a1328b327e19.pdf" TargetMode="External"/><Relationship Id="rId161" Type="http://schemas.openxmlformats.org/officeDocument/2006/relationships/hyperlink" Target="https://electionmgmt.vermont.gov/TFA/DownLoadFinancialDisclosure?FileName=SKM_C360i22052514050_542ffcb5-bcf3-4f15-8706-8d4bae1f698a.pdf" TargetMode="External"/><Relationship Id="rId162" Type="http://schemas.openxmlformats.org/officeDocument/2006/relationships/hyperlink" Target="https://electionmgmt.vermont.gov/TFA/DownLoadFinancialDisclosure?FileName=Melissa_6ee0b59e-fad1-4f8e-a624-dbe6ffb88f80.pdf" TargetMode="External"/><Relationship Id="rId163" Type="http://schemas.openxmlformats.org/officeDocument/2006/relationships/hyperlink" Target="https://electionmgmt.vermont.gov/TFA/DownLoadFinancialDisclosure?FileName=Financial%20Disclosure%20Form%20-%20Galfetti_fd43d808-25f6-4b08-b08b-c76f774b5444.pdf" TargetMode="External"/><Relationship Id="rId164" Type="http://schemas.openxmlformats.org/officeDocument/2006/relationships/hyperlink" Target="https://electionmgmt.vermont.gov/TFA/DownLoadFinancialDisclosure?FileName=Financial%20Disclosure%20Form_bfa7123e-07c4-4d73-877e-f8f8dd4ee8a6.pdf" TargetMode="External"/><Relationship Id="rId165" Type="http://schemas.openxmlformats.org/officeDocument/2006/relationships/hyperlink" Target="https://electionmgmt.vermont.gov/TFA/DownLoadFinancialDisclosure?FileName=NANCY%20GASSETT%20FINANCE%20FORM_dad79895-b3e8-4088-8850-1942c09e685a.pdf" TargetMode="External"/><Relationship Id="rId166" Type="http://schemas.openxmlformats.org/officeDocument/2006/relationships/hyperlink" Target="https://electionmgmt.vermont.gov/TFA/DownLoadFinancialDisclosure?FileName=Wilson%20George%20FD%20Wind%202_2e3229fb-0bec-41ec-8bed-e270fb507987.pdf" TargetMode="External"/><Relationship Id="rId167" Type="http://schemas.openxmlformats.org/officeDocument/2006/relationships/hyperlink" Target="https://electionmgmt.vermont.gov/TFA/DownLoadFinancialDisclosure?FileName=Sibilia%20Laura%20FD%20Wind%201_c660cf05-31e9-4eff-bca9-4531e43ecd40.pdf" TargetMode="External"/><Relationship Id="rId168" Type="http://schemas.openxmlformats.org/officeDocument/2006/relationships/hyperlink" Target="https://electionmgmt.vermont.gov/TFA/DownLoadFinancialDisclosure?FileName=Coyne%20Ryan%20FD%20Wind%203_a592fd88-bb8c-434d-bcab-3caba231aeb8.pdf" TargetMode="External"/><Relationship Id="rId169" Type="http://schemas.openxmlformats.org/officeDocument/2006/relationships/hyperlink" Target="https://electionmgmt.vermont.gov/TFA/DownLoadFinancialDisclosure?FileName=20220524161459_0c968a6d-30e3-42f7-8321-037c2e948caa.pdf" TargetMode="External"/><Relationship Id="rId170" Type="http://schemas.openxmlformats.org/officeDocument/2006/relationships/hyperlink" Target="https://electionmgmt.vermont.gov/TFA/DownLoadFinancialDisclosure?FileName=20220525125044_2fa2585b-ab1d-43fa-a62a-312e2cfa2f32.pdf" TargetMode="External"/><Relationship Id="rId171" Type="http://schemas.openxmlformats.org/officeDocument/2006/relationships/hyperlink" Target="https://electionmgmt.vermont.gov/TFA/DownLoadFinancialDisclosure?FileName=20220427115527_342baa0b-9bc7-4beb-9622-dfa655206cfd.pdf" TargetMode="External"/><Relationship Id="rId172" Type="http://schemas.openxmlformats.org/officeDocument/2006/relationships/hyperlink" Target="https://electionmgmt.vermont.gov/TFA/DownLoadFinancialDisclosure?FileName=20220427120036_d50ceeba-ee9d-476e-bae2-d344e6824e94.pdf" TargetMode="External"/><Relationship Id="rId173" Type="http://schemas.openxmlformats.org/officeDocument/2006/relationships/hyperlink" Target="https://electionmgmt.vermont.gov/TFA/DownLoadFinancialDisclosure?FileName=SKM_C454e22052612220_cde3569d-3160-4f14-9625-6e439d37cd99.pdf" TargetMode="External"/><Relationship Id="rId174" Type="http://schemas.openxmlformats.org/officeDocument/2006/relationships/hyperlink" Target="https://electionmgmt.vermont.gov/TFA/DownLoadFinancialDisclosure?FileName=SKM_C454e22052415500_b80a5f50-d554-472a-96cb-9ecf3d3d15db.pdf" TargetMode="External"/><Relationship Id="rId175" Type="http://schemas.openxmlformats.org/officeDocument/2006/relationships/hyperlink" Target="https://electionmgmt.vermont.gov/TFA/DownLoadFinancialDisclosure?FileName=Financial%20Disclosure%20Form%20Emily%20Long%20Windham-5_7c1473ae-a399-4dcb-964a-49ee317ead36.pdf" TargetMode="External"/><Relationship Id="rId176" Type="http://schemas.openxmlformats.org/officeDocument/2006/relationships/hyperlink" Target="https://electionmgmt.vermont.gov/TFA/DownLoadFinancialDisclosure?FileName=Lyddy%20Candidate%20Windham%206_6cb09413-9964-4aff-93a6-d15a33b87904.pdf" TargetMode="External"/><Relationship Id="rId177" Type="http://schemas.openxmlformats.org/officeDocument/2006/relationships/hyperlink" Target="https://electionmgmt.vermont.gov/TFA/DownLoadFinancialDisclosure?FileName=Roberts%20Candidate%20Windham%206_c46a909b-e07a-4894-9c0b-661876d04dea.pdf" TargetMode="External"/><Relationship Id="rId178" Type="http://schemas.openxmlformats.org/officeDocument/2006/relationships/hyperlink" Target="https://electionmgmt.vermont.gov/TFA/DownLoadFinancialDisclosure?FileName=Kornheiser_Emilie_StateRep_2022AugPrimary_686bb470-1557-4252-8268-688def9cad2b.pdf" TargetMode="External"/><Relationship Id="rId179" Type="http://schemas.openxmlformats.org/officeDocument/2006/relationships/hyperlink" Target="https://electionmgmt.vermont.gov/TFA/DownLoadFinancialDisclosure?FileName=Burke_Mollie_StateRep_2022AugPrimary_561a4f19-6444-466d-a4e1-a13dbfce9506.pdf" TargetMode="External"/><Relationship Id="rId180" Type="http://schemas.openxmlformats.org/officeDocument/2006/relationships/hyperlink" Target="https://electionmgmt.vermont.gov/TFA/DownLoadFinancialDisclosure?FileName=Toleno_Tristan_StateRep_2022AugPrimary_fd6c078d-6d59-4366-9782-b3998a9f5563.pdf" TargetMode="External"/><Relationship Id="rId181" Type="http://schemas.openxmlformats.org/officeDocument/2006/relationships/hyperlink" Target="https://electionmgmt.vermont.gov/TFA/DownLoadFinancialDisclosure?FileName=Pajala%20Kelly%20FD%20Wind%20Wind%20Benn_f63a2988-0c42-461f-a87b-fff8035eb4e5.pdf" TargetMode="External"/><Relationship Id="rId182" Type="http://schemas.openxmlformats.org/officeDocument/2006/relationships/hyperlink" Target="https://electionmgmt.vermont.gov/TFA/DownLoadFinancialDisclosure?FileName=3474_001_3d4679d6-317e-4a47-9eb4-8737bc6bd596.pdf" TargetMode="External"/><Relationship Id="rId183" Type="http://schemas.openxmlformats.org/officeDocument/2006/relationships/hyperlink" Target="https://electionmgmt.vermont.gov/TFA/DownLoadFinancialDisclosure?FileName=3484_001_9cde6927-8560-4cbe-affb-e1d1e210db25.pdf" TargetMode="External"/><Relationship Id="rId184" Type="http://schemas.openxmlformats.org/officeDocument/2006/relationships/hyperlink" Target="https://electionmgmt.vermont.gov/TFA/DownLoadFinancialDisclosure?FileName=Lindberg%20Stuart%20FD%20Windsor%202_74af0e1a-6fa3-477d-a1f7-157c8acdb7a5.pdf" TargetMode="External"/><Relationship Id="rId185" Type="http://schemas.openxmlformats.org/officeDocument/2006/relationships/hyperlink" Target="https://electionmgmt.vermont.gov/TFA/DownLoadFinancialDisclosure?FileName=Morris%20-%20Financial_778632cc-9e60-4f96-820b-0299af5bf28f.pdf" TargetMode="External"/><Relationship Id="rId186" Type="http://schemas.openxmlformats.org/officeDocument/2006/relationships/hyperlink" Target="https://electionmgmt.vermont.gov/TFA/DownLoadFinancialDisclosure?FileName=Stern%20-%20Financial_4f28e06d-5920-4702-be76-13fc72d0ca29.pdf" TargetMode="External"/><Relationship Id="rId187" Type="http://schemas.openxmlformats.org/officeDocument/2006/relationships/hyperlink" Target="https://electionmgmt.vermont.gov/TFA/DownLoadFinancialDisclosure?FileName=Emmons%20-%20Financial_91c6062e-f500-4b8c-bdac-fcd535f7f2de.pdf" TargetMode="External"/><Relationship Id="rId188" Type="http://schemas.openxmlformats.org/officeDocument/2006/relationships/hyperlink" Target="https://electionmgmt.vermont.gov/TFA/DownLoadFinancialDisclosure?FileName=20220531102112979_ba01940b-21a1-470a-8951-ca269d7cdeb2.pdf" TargetMode="External"/><Relationship Id="rId189" Type="http://schemas.openxmlformats.org/officeDocument/2006/relationships/hyperlink" Target="https://electionmgmt.vermont.gov/TFA/DownLoadFinancialDisclosure?FileName=20220511133619472_7eda0db7-3888-4ef7-823f-03787d869d1b.pdf" TargetMode="External"/><Relationship Id="rId190" Type="http://schemas.openxmlformats.org/officeDocument/2006/relationships/hyperlink" Target="https://electionmgmt.vermont.gov/TFA/DownLoadFinancialDisclosure?FileName=Cappellini%20Keith%20Wind%203%20FD_7ba29258-8f46-4e66-b96d-897e1ac65fd7.pdf" TargetMode="External"/><Relationship Id="rId191" Type="http://schemas.openxmlformats.org/officeDocument/2006/relationships/hyperlink" Target="https://electionmgmt.vermont.gov/TFA/DownLoadFinancialDisclosure?FileName=Christie,%20Kevin%20Financial%20Disclosure%20Form_31d95830-3e03-4c0c-820b-8ed9e6e5bea5.pdf" TargetMode="External"/><Relationship Id="rId192" Type="http://schemas.openxmlformats.org/officeDocument/2006/relationships/hyperlink" Target="https://electionmgmt.vermont.gov/TFA/DownLoadFinancialDisclosure?FileName=COLE,%20ESME%20Financial%20Disclosure%20Form_45bf84f4-164b-4eaf-a137-ae7968a5bd08.pdf" TargetMode="External"/><Relationship Id="rId193" Type="http://schemas.openxmlformats.org/officeDocument/2006/relationships/hyperlink" Target="https://electionmgmt.vermont.gov/TFA/DownLoadFinancialDisclosure?FileName=K.%20White%20Financial%20Discl.%20Form_be46377d-6a44-4c34-9746-eeab503b1d05.pdf" TargetMode="External"/><Relationship Id="rId194" Type="http://schemas.openxmlformats.org/officeDocument/2006/relationships/hyperlink" Target="https://electionmgmt.vermont.gov/TFA/DownLoadFinancialDisclosure?FileName=20220526152901374_b09345ae-d8d1-4cb6-96fc-859ea74305b1.pdf" TargetMode="External"/><Relationship Id="rId195" Type="http://schemas.openxmlformats.org/officeDocument/2006/relationships/hyperlink" Target="https://electionmgmt.vermont.gov/TFA/DownLoadFinancialDisclosure?FileName=Huff%20Financial%20Disclosure_d24cd8ad-0406-4f00-b9ce-4a6d70d42ecc.pdf" TargetMode="External"/><Relationship Id="rId196" Type="http://schemas.openxmlformats.org/officeDocument/2006/relationships/hyperlink" Target="https://electionmgmt.vermont.gov/TFA/DownLoadFinancialDisclosure?FileName=Masland%20Campaign%20Finance_91c403ff-0035-4347-96fe-91cf450cb4e5.pdf" TargetMode="External"/><Relationship Id="rId197" Type="http://schemas.openxmlformats.org/officeDocument/2006/relationships/hyperlink" Target="https://electionmgmt.vermont.gov/TFA/DownLoadFinancialDisclosure?FileName=Holcombe%20Financial%20Disclosure_85690866-3623-445f-8eeb-3d49710bdde6.pdf" TargetMode="External"/><Relationship Id="rId198" Type="http://schemas.openxmlformats.org/officeDocument/2006/relationships/hyperlink" Target="https://electionmgmt.vermont.gov/TFA/DownLoadFinancialDisclosure?FileName=HC_d1b1b4af-0222-4c99-93ee-97588530557a.pdf" TargetMode="External"/><Relationship Id="rId199" Type="http://schemas.openxmlformats.org/officeDocument/2006/relationships/hyperlink" Target="https://electionmgmt.vermont.gov/TFA/DownLoadFinancialDisclosure?FileName=Ryan_699c1c97-f86c-47d4-b323-0926f94fa2cc.pdf" TargetMode="External"/><Relationship Id="rId200" Type="http://schemas.openxmlformats.org/officeDocument/2006/relationships/hyperlink" Target="https://electionmgmt.vermont.gov/TFA/DownLoadFinancialDisclosure?FileName=McCarthy%20Pam%20FD_a2ce8eb3-d719-46b4-9e6f-97a3fa4378a1.pdf" TargetMode="External"/><Relationship Id="rId201" Type="http://schemas.openxmlformats.org/officeDocument/2006/relationships/hyperlink" Target="https://electionmgmt.vermont.gov/TFA/DownLoadFinancialDisclosure?FileName=Palczewski%20Jesse%20FD_418fa9e6-ea51-46ac-b165-314958b3060b.pdf" TargetMode="External"/><Relationship Id="rId202" Type="http://schemas.openxmlformats.org/officeDocument/2006/relationships/hyperlink" Target="https://electionmgmt.vermont.gov/TFA/DownLoadFinancialDisclosure?FileName=Brock%20Randy%20FD_0acc52f3-3bb4-4d05-a673-45b71048ff54.pdf" TargetMode="External"/><Relationship Id="rId203" Type="http://schemas.openxmlformats.org/officeDocument/2006/relationships/hyperlink" Target="https://electionmgmt.vermont.gov/TFA/DownLoadFinancialDisclosure?FileName=Norris%20Robert%20FD_892dfe66-084d-4f38-9503-c8e42d87996d.pdf" TargetMode="External"/><Relationship Id="rId204" Type="http://schemas.openxmlformats.org/officeDocument/2006/relationships/hyperlink" Target="https://electionmgmt.vermont.gov/TFA/DownLoadFinancialDisclosure?FileName=Wade%20Mason%20FD%20Add%20Sen_fafce2f5-1bc6-4891-aa95-1656418cab62.pdf" TargetMode="External"/><Relationship Id="rId205" Type="http://schemas.openxmlformats.org/officeDocument/2006/relationships/hyperlink" Target="https://electionmgmt.vermont.gov/TFA/DownLoadFinancialDisclosure?FileName=.jt%20dodge_22052617280_f3cb62fe-1601-4dfb-8850-db6e46b896ed.pdf" TargetMode="External"/><Relationship Id="rId206" Type="http://schemas.openxmlformats.org/officeDocument/2006/relationships/hyperlink" Target="https://electionmgmt.vermont.gov/TFA/DownLoadFinancialDisclosure?FileName=Wrennerdisclosure_0563a181-c5af-4b85-8da8-5af02292cc67.pdf" TargetMode="External"/><Relationship Id="rId207" Type="http://schemas.openxmlformats.org/officeDocument/2006/relationships/hyperlink" Target="https://electionmgmt.vermont.gov/TFA/DownLoadFinancialDisclosure?FileName=Bellowsfinancialdisclosure_4ed30a6f-423c-4544-ab05-35efcc33ee26.pdf" TargetMode="External"/><Relationship Id="rId208" Type="http://schemas.openxmlformats.org/officeDocument/2006/relationships/hyperlink" Target="https://electionmgmt.vermont.gov/TFA/DownLoadFinancialDisclosure?FileName=KLAR_394e62f9-38ce-471c-92b7-63549b6b2566.pdf" TargetMode="External"/><Relationship Id="rId209" Type="http://schemas.openxmlformats.org/officeDocument/2006/relationships/hyperlink" Target="https://electionmgmt.vermont.gov/TFA/DownLoadFinancialDisclosure?FileName=Douglass_Samuel_Senate_2022%20Aug%20Pirmary_64b2b9be-efd5-4944-8fd8-17363d52c1cf.pdf" TargetMode="External"/><Relationship Id="rId210" Type="http://schemas.openxmlformats.org/officeDocument/2006/relationships/hyperlink" Target="https://electionmgmt.vermont.gov/TFA/DownLoadFinancialDisclosure?FileName=Wessel%20Tim%20FD%20Wind%20Sen_c8387b8e-4514-4695-a037-cff830b12dfd.pdf" TargetMode="External"/><Relationship Id="rId211" Type="http://schemas.openxmlformats.org/officeDocument/2006/relationships/hyperlink" Target="https://electionmgmt.vermont.gov/TFA/DownLoadFinancialDisclosure?FileName=Bray-financial%20disclosure%202022_6691a4de-525b-4f6a-b3ac-dd8522d486bb.pdf" TargetMode="External"/><Relationship Id="rId212" Type="http://schemas.openxmlformats.org/officeDocument/2006/relationships/hyperlink" Target="https://electionmgmt.vermont.gov/TFA/DownLoadFinancialDisclosure?FileName=Hardy-financial%20disclosure%202022_2a828649-8689-4150-8ec5-1377797b5ea5.pdf" TargetMode="External"/><Relationship Id="rId213" Type="http://schemas.openxmlformats.org/officeDocument/2006/relationships/hyperlink" Target="https://electionmgmt.vermont.gov/TFA/DownLoadFinancialDisclosure?FileName=.jane%20kitchel%20_22052617270_c193e943-2686-4efc-9fe1-f4e6a5d0a3b6.pdf" TargetMode="External"/><Relationship Id="rId214" Type="http://schemas.openxmlformats.org/officeDocument/2006/relationships/hyperlink" Target="https://electionmgmt.vermont.gov/TFA/DownLoadFinancialDisclosure?FileName=Vyhovskyfinancialdisclosure_caefd6c1-6d49-4335-9a57-a9467c8ec88b.pdf" TargetMode="External"/><Relationship Id="rId215" Type="http://schemas.openxmlformats.org/officeDocument/2006/relationships/hyperlink" Target="https://electionmgmt.vermont.gov/TFA/DownLoadFinancialDisclosure?FileName=Mahnkefinancialdisclosure_c02c4228-6cba-4680-95df-a391758e6ead.pdf" TargetMode="External"/><Relationship Id="rId216" Type="http://schemas.openxmlformats.org/officeDocument/2006/relationships/hyperlink" Target="https://electionmgmt.vermont.gov/TFA/DownLoadFinancialDisclosure?FileName=morganfinancialdisclosure_4813b4a6-2fe1-4c50-82a4-7394d5c17773.pdf" TargetMode="External"/><Relationship Id="rId217" Type="http://schemas.openxmlformats.org/officeDocument/2006/relationships/hyperlink" Target="https://electionmgmt.vermont.gov/TFA/DownLoadFinancialDisclosure?FileName=Mazzafinancialdisclosure_2f072d0c-049a-41fc-94f8-e47e89b1491d.pdf" TargetMode="External"/><Relationship Id="rId218" Type="http://schemas.openxmlformats.org/officeDocument/2006/relationships/hyperlink" Target="https://electionmgmt.vermont.gov/TFA/DownLoadFinancialDisclosure?FileName=MACDONALD_f578ecbf-3f5a-4cf5-b4ae-9c837cc69065.pdf" TargetMode="External"/><Relationship Id="rId219" Type="http://schemas.openxmlformats.org/officeDocument/2006/relationships/hyperlink" Target="https://electionmgmt.vermont.gov/TFA/DownLoadFinancialDisclosure?FileName=Starr_Robert_Senate_2022AugPrimary_26ecf058-523f-4987-96d3-5d01a722c9a8.pdf" TargetMode="External"/><Relationship Id="rId220" Type="http://schemas.openxmlformats.org/officeDocument/2006/relationships/hyperlink" Target="https://electionmgmt.vermont.gov/TFA/DownLoadFinancialDisclosure?FileName=Cummings%20Ann%20FD_476ffae9-2514-476d-bb97-4b9723ce2132.pdf" TargetMode="External"/><Relationship Id="rId221" Type="http://schemas.openxmlformats.org/officeDocument/2006/relationships/hyperlink" Target="https://electionmgmt.vermont.gov/TFA/DownLoadFinancialDisclosure?FileName=Perchlik%20Andrew%20FD_81612460-3cc3-41b6-9306-7f70099861b9.pdf" TargetMode="External"/><Relationship Id="rId222" Type="http://schemas.openxmlformats.org/officeDocument/2006/relationships/hyperlink" Target="https://electionmgmt.vermont.gov/TFA/DownLoadFinancialDisclosure?FileName=Watson%20Anne%20FD_61011233-8361-441d-b90d-a4b3f2a8ad9e.pdf" TargetMode="External"/><Relationship Id="rId223" Type="http://schemas.openxmlformats.org/officeDocument/2006/relationships/hyperlink" Target="https://electionmgmt.vermont.gov/TFA/DownLoadFinancialDisclosure?FileName=CCF_000010_3bc92e66-f492-4f1f-8b0c-fc7368f93607.pdf" TargetMode="External"/><Relationship Id="rId224" Type="http://schemas.openxmlformats.org/officeDocument/2006/relationships/hyperlink" Target="https://electionmgmt.vermont.gov/TFA/DownLoadFinancialDisclosure?FileName=CCF_000009_3d8d7865-3488-4d0e-90ca-4ce17f9bc10f.pdf" TargetMode="External"/><Relationship Id="rId225" Type="http://schemas.openxmlformats.org/officeDocument/2006/relationships/hyperlink" Target="https://electionmgmt.vermont.gov/TFA/DownLoadFinancialDisclosure?FileName=campion_4a5da65c-7841-4956-b643-f673d91c7071.pdf" TargetMode="External"/><Relationship Id="rId226" Type="http://schemas.openxmlformats.org/officeDocument/2006/relationships/hyperlink" Target="https://electionmgmt.vermont.gov/TFA/DownLoadFinancialDisclosure?FileName=sears_7847fcdd-991a-4ca9-9060-23f13284d160.pdf" TargetMode="External"/><Relationship Id="rId227" Type="http://schemas.openxmlformats.org/officeDocument/2006/relationships/hyperlink" Target="https://electionmgmt.vermont.gov/TFA/DownLoadFinancialDisclosure?FileName=chittendenfinancialdisclosure_bb29d4f7-0ce1-4c3c-ac89-2ac7a8d37bd7.pdf" TargetMode="External"/><Relationship Id="rId228" Type="http://schemas.openxmlformats.org/officeDocument/2006/relationships/hyperlink" Target="https://electionmgmt.vermont.gov/TFA/DownLoadFinancialDisclosure?FileName=Lyonsfinancialdisclosure_969548b2-eea6-46d8-9274-cd890c786c64.pdf" TargetMode="External"/><Relationship Id="rId229" Type="http://schemas.openxmlformats.org/officeDocument/2006/relationships/hyperlink" Target="https://electionmgmt.vermont.gov/TFA/DownLoadFinancialDisclosure?FileName=Ramfinancialdisclosure_906a78e5-9484-479a-9a3b-1fac89cf28ea.pdf" TargetMode="External"/><Relationship Id="rId230" Type="http://schemas.openxmlformats.org/officeDocument/2006/relationships/hyperlink" Target="https://electionmgmt.vermont.gov/TFA/DownLoadFinancialDisclosure?FileName=Candidates%20Financial%20Form_d08fe5e3-512a-4b70-9bd2-571524bc0e4e.pdf" TargetMode="External"/><Relationship Id="rId231" Type="http://schemas.openxmlformats.org/officeDocument/2006/relationships/hyperlink" Target="https://electionmgmt.vermont.gov/TFA/DownLoadFinancialDisclosure?FileName=Westman_Richard_Lam1_State%20Senate%202022_d14f078d-84bf-4fe3-9916-c0e76eb3af13.pdf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272"/>
  <sheetViews>
    <sheetView workbookViewId="0" showGridLines="0" defaultGridColor="1"/>
  </sheetViews>
  <sheetFormatPr defaultColWidth="16.3333" defaultRowHeight="19.9" customHeight="1" outlineLevelRow="0" outlineLevelCol="0"/>
  <cols>
    <col min="1" max="1" width="7.35156" style="1" customWidth="1"/>
    <col min="2" max="2" width="13" style="1" customWidth="1"/>
    <col min="3" max="3" width="27.8516" style="1" customWidth="1"/>
    <col min="4" max="4" width="20" style="1" customWidth="1"/>
    <col min="5" max="5" width="23.5" style="1" customWidth="1"/>
    <col min="6" max="6" width="36" style="1" customWidth="1"/>
    <col min="7" max="7" width="20" style="1" customWidth="1"/>
    <col min="8" max="8" width="5" style="1" customWidth="1"/>
    <col min="9" max="9" width="5.5" style="1" customWidth="1"/>
    <col min="10" max="10" width="13.6719" style="1" customWidth="1"/>
    <col min="11" max="11" width="12.8516" style="1" customWidth="1"/>
    <col min="12" max="12" width="39.5" style="1" customWidth="1"/>
    <col min="13" max="13" width="39.6719" style="1" customWidth="1"/>
    <col min="14" max="14" width="82.3516" style="1" customWidth="1"/>
    <col min="15" max="16384" width="16.3516" style="1" customWidth="1"/>
  </cols>
  <sheetData>
    <row r="1" ht="31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</row>
    <row r="2" ht="17" customHeight="1">
      <c r="A2" t="s" s="4">
        <v>14</v>
      </c>
      <c r="B2" t="s" s="5">
        <v>15</v>
      </c>
      <c r="C2" t="s" s="6">
        <v>16</v>
      </c>
      <c r="D2" t="s" s="7">
        <v>17</v>
      </c>
      <c r="E2" t="s" s="7">
        <v>18</v>
      </c>
      <c r="F2" t="s" s="7">
        <v>19</v>
      </c>
      <c r="G2" t="s" s="7">
        <v>20</v>
      </c>
      <c r="H2" t="s" s="7">
        <v>21</v>
      </c>
      <c r="I2" t="s" s="7">
        <v>22</v>
      </c>
      <c r="J2" t="s" s="7">
        <v>23</v>
      </c>
      <c r="K2" s="8"/>
      <c r="L2" t="s" s="7">
        <v>24</v>
      </c>
      <c r="M2" s="8"/>
      <c r="N2" t="s" s="7">
        <f>HYPERLINK("https://electionmgmt.vermont.gov/TFA/DownLoadFinancialDisclosure?FileName=Sheldon PR Consent &amp; Disclosures 5-25-2022_b289ec40-bf80-4564-a7df-080aa02db7f1.pdf","Sheldon PR Consent &amp; Disclosures 5-25-2022_b289ec40-bf80-4564-a7df-080aa02db7f1.pdf")</f>
        <v>25</v>
      </c>
    </row>
    <row r="3" ht="17" customHeight="1">
      <c r="A3" t="s" s="4">
        <v>14</v>
      </c>
      <c r="B3" t="s" s="5">
        <v>15</v>
      </c>
      <c r="C3" t="s" s="6">
        <v>26</v>
      </c>
      <c r="D3" t="s" s="7">
        <v>17</v>
      </c>
      <c r="E3" t="s" s="7">
        <v>18</v>
      </c>
      <c r="F3" t="s" s="7">
        <v>27</v>
      </c>
      <c r="G3" t="s" s="7">
        <v>17</v>
      </c>
      <c r="H3" t="s" s="7">
        <v>21</v>
      </c>
      <c r="I3" t="s" s="7">
        <v>28</v>
      </c>
      <c r="J3" t="s" s="7">
        <v>29</v>
      </c>
      <c r="K3" s="8"/>
      <c r="L3" t="s" s="7">
        <v>30</v>
      </c>
      <c r="M3" t="s" s="7">
        <v>31</v>
      </c>
      <c r="N3" t="s" s="7">
        <f>HYPERLINK("https://electionmgmt.vermont.gov/TFA/DownLoadFinancialDisclosure?FileName=Scheu PR Consent &amp; Disclosures 5-25-2022_07e12e4c-324c-40b4-b9d1-f8bfe0bc566e.pdf","Scheu PR Consent &amp; Disclosures 5-25-2022_07e12e4c-324c-40b4-b9d1-f8bfe0bc566e.pdf")</f>
        <v>32</v>
      </c>
    </row>
    <row r="4" ht="17" customHeight="1">
      <c r="A4" t="s" s="4">
        <v>14</v>
      </c>
      <c r="B4" t="s" s="5">
        <v>33</v>
      </c>
      <c r="C4" t="s" s="6">
        <v>34</v>
      </c>
      <c r="D4" t="s" s="7">
        <v>35</v>
      </c>
      <c r="E4" t="s" s="7">
        <v>18</v>
      </c>
      <c r="F4" t="s" s="7">
        <v>36</v>
      </c>
      <c r="G4" t="s" s="7">
        <v>35</v>
      </c>
      <c r="H4" t="s" s="7">
        <v>21</v>
      </c>
      <c r="I4" t="s" s="7">
        <v>28</v>
      </c>
      <c r="J4" t="s" s="7">
        <v>37</v>
      </c>
      <c r="K4" t="s" s="7">
        <v>37</v>
      </c>
      <c r="L4" t="s" s="7">
        <v>38</v>
      </c>
      <c r="M4" t="s" s="7">
        <v>39</v>
      </c>
      <c r="N4" t="s" s="7">
        <f>HYPERLINK("https://electionmgmt.vermont.gov/TFA/DownLoadFinancialDisclosure?FileName=Conlon.Financial Disclosure Form.05.24.22_6f055a1b-2ffa-444d-b91f-968142ffcafc.pdf","Conlon.Financial Disclosure Form.05.24.22_6f055a1b-2ffa-444d-b91f-968142ffcafc.pdf")</f>
        <v>40</v>
      </c>
    </row>
    <row r="5" ht="17" customHeight="1">
      <c r="A5" t="s" s="4">
        <v>14</v>
      </c>
      <c r="B5" t="s" s="5">
        <v>41</v>
      </c>
      <c r="C5" t="s" s="6">
        <v>42</v>
      </c>
      <c r="D5" t="s" s="7">
        <v>43</v>
      </c>
      <c r="E5" t="s" s="7">
        <v>18</v>
      </c>
      <c r="F5" t="s" s="7">
        <v>44</v>
      </c>
      <c r="G5" t="s" s="7">
        <v>43</v>
      </c>
      <c r="H5" t="s" s="7">
        <v>21</v>
      </c>
      <c r="I5" t="s" s="7">
        <v>45</v>
      </c>
      <c r="J5" t="s" s="7">
        <v>46</v>
      </c>
      <c r="K5" t="s" s="7">
        <v>46</v>
      </c>
      <c r="L5" t="s" s="7">
        <v>47</v>
      </c>
      <c r="M5" t="s" s="7">
        <v>48</v>
      </c>
      <c r="N5" t="s" s="7">
        <f>HYPERLINK("https://electionmgmt.vermont.gov/TFA/DownLoadFinancialDisclosure?FileName=DOC052422-003_e27e034f-4e7f-4905-8b4d-73db97bc79b8.pdf","DOC052422-003_e27e034f-4e7f-4905-8b4d-73db97bc79b8.pdf")</f>
        <v>49</v>
      </c>
    </row>
    <row r="6" ht="17" customHeight="1">
      <c r="A6" t="s" s="4">
        <v>14</v>
      </c>
      <c r="B6" t="s" s="9">
        <v>41</v>
      </c>
      <c r="C6" t="s" s="10">
        <v>50</v>
      </c>
      <c r="D6" t="s" s="10">
        <v>51</v>
      </c>
      <c r="E6" t="s" s="10">
        <v>52</v>
      </c>
      <c r="F6" t="s" s="10">
        <v>53</v>
      </c>
      <c r="G6" t="s" s="10">
        <v>51</v>
      </c>
      <c r="H6" t="s" s="10">
        <v>21</v>
      </c>
      <c r="I6" t="s" s="10">
        <v>54</v>
      </c>
      <c r="J6" t="s" s="10">
        <v>55</v>
      </c>
      <c r="K6" t="s" s="10">
        <v>55</v>
      </c>
      <c r="L6" t="s" s="10">
        <v>56</v>
      </c>
      <c r="M6" t="s" s="10">
        <v>57</v>
      </c>
      <c r="N6" t="s" s="10">
        <f>HYPERLINK("https://electionmgmt.vermont.gov/TFA/DownLoadFinancialDisclosure?FileName=DOC052422-002_077e9a4d-a49a-4e5d-92f8-a34828f3ad96.pdf","DOC052422-002_077e9a4d-a49a-4e5d-92f8-a34828f3ad96.pdf")</f>
        <v>58</v>
      </c>
    </row>
    <row r="7" ht="17" customHeight="1">
      <c r="A7" t="s" s="4">
        <v>14</v>
      </c>
      <c r="B7" t="s" s="9">
        <v>41</v>
      </c>
      <c r="C7" t="s" s="10">
        <v>59</v>
      </c>
      <c r="D7" t="s" s="10">
        <v>60</v>
      </c>
      <c r="E7" t="s" s="10">
        <v>52</v>
      </c>
      <c r="F7" t="s" s="10">
        <v>61</v>
      </c>
      <c r="G7" t="s" s="10">
        <v>60</v>
      </c>
      <c r="H7" t="s" s="10">
        <v>21</v>
      </c>
      <c r="I7" t="s" s="10">
        <v>62</v>
      </c>
      <c r="J7" t="s" s="10">
        <v>63</v>
      </c>
      <c r="K7" t="s" s="10">
        <v>64</v>
      </c>
      <c r="L7" t="s" s="10">
        <v>65</v>
      </c>
      <c r="M7" s="11"/>
      <c r="N7" t="s" s="10">
        <f>HYPERLINK("https://electionmgmt.vermont.gov/TFA/DownLoadFinancialDisclosure?FileName=DOC052622-001_230d9848-d817-443d-bf37-c854d44ee46f.pdf","DOC052622-001_230d9848-d817-443d-bf37-c854d44ee46f.pdf")</f>
        <v>66</v>
      </c>
    </row>
    <row r="8" ht="17" customHeight="1">
      <c r="A8" t="s" s="4">
        <v>14</v>
      </c>
      <c r="B8" t="s" s="5">
        <v>41</v>
      </c>
      <c r="C8" t="s" s="6">
        <v>67</v>
      </c>
      <c r="D8" t="s" s="7">
        <v>43</v>
      </c>
      <c r="E8" t="s" s="7">
        <v>18</v>
      </c>
      <c r="F8" t="s" s="7">
        <v>68</v>
      </c>
      <c r="G8" t="s" s="7">
        <v>43</v>
      </c>
      <c r="H8" t="s" s="7">
        <v>21</v>
      </c>
      <c r="I8" t="s" s="7">
        <v>45</v>
      </c>
      <c r="J8" s="8"/>
      <c r="K8" s="8"/>
      <c r="L8" s="8"/>
      <c r="M8" s="8"/>
      <c r="N8" t="s" s="7">
        <f>HYPERLINK("https://electionmgmt.vermont.gov/TFA/DownLoadFinancialDisclosure?FileName=DOC051922_9c5814a3-4ce4-489d-8ac5-0849f0bbfeee.pdf","DOC051922_9c5814a3-4ce4-489d-8ac5-0849f0bbfeee.pdf")</f>
        <v>69</v>
      </c>
    </row>
    <row r="9" ht="17" customHeight="1">
      <c r="A9" t="s" s="4">
        <v>14</v>
      </c>
      <c r="B9" t="s" s="9">
        <v>70</v>
      </c>
      <c r="C9" t="s" s="10">
        <v>71</v>
      </c>
      <c r="D9" t="s" s="10">
        <v>72</v>
      </c>
      <c r="E9" t="s" s="10">
        <v>52</v>
      </c>
      <c r="F9" t="s" s="10">
        <v>73</v>
      </c>
      <c r="G9" t="s" s="10">
        <v>72</v>
      </c>
      <c r="H9" t="s" s="10">
        <v>21</v>
      </c>
      <c r="I9" t="s" s="10">
        <v>74</v>
      </c>
      <c r="J9" t="s" s="10">
        <v>75</v>
      </c>
      <c r="K9" t="s" s="10">
        <v>76</v>
      </c>
      <c r="L9" t="s" s="10">
        <v>77</v>
      </c>
      <c r="M9" t="s" s="10">
        <v>78</v>
      </c>
      <c r="N9" t="s" s="10">
        <f>HYPERLINK("https://electionmgmt.vermont.gov/TFA/DownLoadFinancialDisclosure?FileName=Dike Lynn Financial Disclosure 05 12 2022_345956b7-bc10-4467-8f61-fe02693197ce.pdf","Dike Lynn Financial Disclosure 05 12 2022_345956b7-bc10-4467-8f61-fe02693197ce.pdf")</f>
        <v>79</v>
      </c>
    </row>
    <row r="10" ht="17" customHeight="1">
      <c r="A10" t="s" s="4">
        <v>14</v>
      </c>
      <c r="B10" t="s" s="9">
        <v>70</v>
      </c>
      <c r="C10" t="s" s="10">
        <v>80</v>
      </c>
      <c r="D10" t="s" s="10">
        <v>81</v>
      </c>
      <c r="E10" t="s" s="10">
        <v>52</v>
      </c>
      <c r="F10" t="s" s="10">
        <v>82</v>
      </c>
      <c r="G10" t="s" s="10">
        <v>83</v>
      </c>
      <c r="H10" t="s" s="10">
        <v>21</v>
      </c>
      <c r="I10" t="s" s="10">
        <v>84</v>
      </c>
      <c r="J10" t="s" s="10">
        <v>85</v>
      </c>
      <c r="K10" s="11"/>
      <c r="L10" t="s" s="10">
        <v>86</v>
      </c>
      <c r="M10" s="11"/>
      <c r="N10" t="s" s="10">
        <f>HYPERLINK("https://electionmgmt.vermont.gov/TFA/DownLoadFinancialDisclosure?FileName=Mullin Valerie Financial Disclosure 05 24 2022_372b4542-d2f5-47b4-a41c-bde9342209c8.pdf","Mullin Valerie Financial Disclosure 05 24 2022_372b4542-d2f5-47b4-a41c-bde9342209c8.pdf")</f>
        <v>87</v>
      </c>
    </row>
    <row r="11" ht="17" customHeight="1">
      <c r="A11" t="s" s="4">
        <v>14</v>
      </c>
      <c r="B11" t="s" s="5">
        <v>70</v>
      </c>
      <c r="C11" t="s" s="6">
        <v>88</v>
      </c>
      <c r="D11" t="s" s="7">
        <v>89</v>
      </c>
      <c r="E11" t="s" s="7">
        <v>18</v>
      </c>
      <c r="F11" t="s" s="7">
        <v>90</v>
      </c>
      <c r="G11" t="s" s="7">
        <v>89</v>
      </c>
      <c r="H11" t="s" s="7">
        <v>21</v>
      </c>
      <c r="I11" t="s" s="7">
        <v>74</v>
      </c>
      <c r="J11" t="s" s="7">
        <v>91</v>
      </c>
      <c r="K11" s="8"/>
      <c r="L11" t="s" s="7">
        <v>92</v>
      </c>
      <c r="M11" t="s" s="7">
        <v>93</v>
      </c>
      <c r="N11" t="s" s="7">
        <v>94</v>
      </c>
    </row>
    <row r="12" ht="17" customHeight="1">
      <c r="A12" t="s" s="4">
        <v>14</v>
      </c>
      <c r="B12" t="s" s="5">
        <v>70</v>
      </c>
      <c r="C12" t="s" s="6">
        <v>95</v>
      </c>
      <c r="D12" t="s" s="7">
        <v>96</v>
      </c>
      <c r="E12" t="s" s="7">
        <v>18</v>
      </c>
      <c r="F12" t="s" s="7">
        <v>97</v>
      </c>
      <c r="G12" t="s" s="7">
        <v>96</v>
      </c>
      <c r="H12" t="s" s="7">
        <v>21</v>
      </c>
      <c r="I12" t="s" s="7">
        <v>98</v>
      </c>
      <c r="J12" t="s" s="7">
        <v>99</v>
      </c>
      <c r="K12" t="s" s="7">
        <v>99</v>
      </c>
      <c r="L12" t="s" s="7">
        <v>100</v>
      </c>
      <c r="M12" t="s" s="7">
        <v>101</v>
      </c>
      <c r="N12" t="s" s="7">
        <f>HYPERLINK("https://electionmgmt.vermont.gov/TFA/DownLoadFinancialDisclosure?FileName=Elder Caleb Financial Disclosure 05 24 2022_a4d1d3ad-a766-4a8a-b38d-bd6e75522a51.pdf","Elder Caleb Financial Disclosure 05 24 2022_a4d1d3ad-a766-4a8a-b38d-bd6e75522a51.pdf")</f>
        <v>102</v>
      </c>
    </row>
    <row r="13" ht="17" customHeight="1">
      <c r="A13" t="s" s="4">
        <v>14</v>
      </c>
      <c r="B13" t="s" s="5">
        <v>103</v>
      </c>
      <c r="C13" t="s" s="7">
        <v>104</v>
      </c>
      <c r="D13" t="s" s="7">
        <v>105</v>
      </c>
      <c r="E13" t="s" s="7">
        <v>18</v>
      </c>
      <c r="F13" t="s" s="7">
        <v>106</v>
      </c>
      <c r="G13" t="s" s="7">
        <v>105</v>
      </c>
      <c r="H13" t="s" s="7">
        <v>21</v>
      </c>
      <c r="I13" t="s" s="7">
        <v>107</v>
      </c>
      <c r="J13" t="s" s="7">
        <v>108</v>
      </c>
      <c r="K13" t="s" s="7">
        <v>108</v>
      </c>
      <c r="L13" t="s" s="7">
        <v>109</v>
      </c>
      <c r="M13" t="s" s="7">
        <v>110</v>
      </c>
      <c r="N13" t="s" s="7">
        <f>HYPERLINK("https://electionmgmt.vermont.gov/TFA/DownLoadFinancialDisclosure?FileName=McGill Financial Disclosure_07f5561f-a043-44c4-ac54-5d15f7601ac0.pdf","McGill Financial Disclosure_07f5561f-a043-44c4-ac54-5d15f7601ac0.pdf")</f>
        <v>111</v>
      </c>
    </row>
    <row r="14" ht="17" customHeight="1">
      <c r="A14" t="s" s="4">
        <v>14</v>
      </c>
      <c r="B14" t="s" s="9">
        <v>103</v>
      </c>
      <c r="C14" t="s" s="10">
        <v>112</v>
      </c>
      <c r="D14" t="s" s="10">
        <v>60</v>
      </c>
      <c r="E14" t="s" s="10">
        <v>52</v>
      </c>
      <c r="F14" t="s" s="10">
        <v>113</v>
      </c>
      <c r="G14" t="s" s="10">
        <v>60</v>
      </c>
      <c r="H14" t="s" s="10">
        <v>21</v>
      </c>
      <c r="I14" t="s" s="10">
        <v>62</v>
      </c>
      <c r="J14" t="s" s="10">
        <v>114</v>
      </c>
      <c r="K14" t="s" s="10">
        <v>114</v>
      </c>
      <c r="L14" t="s" s="10">
        <v>115</v>
      </c>
      <c r="M14" s="11"/>
      <c r="N14" t="s" s="10">
        <f>HYPERLINK("https://electionmgmt.vermont.gov/TFA/DownLoadFinancialDisclosure?FileName=Christiano Financial Disclosure_d94e18d3-4b15-4e34-9e97-646c8e6b6d0d.pdf","Christiano Financial Disclosure_d94e18d3-4b15-4e34-9e97-646c8e6b6d0d.pdf")</f>
        <v>116</v>
      </c>
    </row>
    <row r="15" ht="17" customHeight="1">
      <c r="A15" t="s" s="4">
        <v>14</v>
      </c>
      <c r="B15" t="s" s="5">
        <v>117</v>
      </c>
      <c r="C15" t="s" s="7">
        <v>118</v>
      </c>
      <c r="D15" t="s" s="7">
        <v>119</v>
      </c>
      <c r="E15" t="s" s="7">
        <v>18</v>
      </c>
      <c r="F15" t="s" s="7">
        <v>120</v>
      </c>
      <c r="G15" t="s" s="7">
        <v>119</v>
      </c>
      <c r="H15" t="s" s="7">
        <v>21</v>
      </c>
      <c r="I15" t="s" s="7">
        <v>121</v>
      </c>
      <c r="J15" t="s" s="7">
        <v>122</v>
      </c>
      <c r="K15" s="8"/>
      <c r="L15" t="s" s="7">
        <v>123</v>
      </c>
      <c r="M15" t="s" s="7">
        <v>124</v>
      </c>
      <c r="N15" t="s" s="7">
        <f>HYPERLINK("https://electionmgmt.vermont.gov/TFA/DownLoadFinancialDisclosure?FileName=SKM_C30822053112010_a710e498-763b-4d76-8c3b-6c7af3b02b9e.pdf","SKM_C30822053112010_a710e498-763b-4d76-8c3b-6c7af3b02b9e.pdf")</f>
        <v>125</v>
      </c>
    </row>
    <row r="16" ht="17" customHeight="1">
      <c r="A16" t="s" s="4">
        <v>14</v>
      </c>
      <c r="B16" t="s" s="4">
        <v>126</v>
      </c>
      <c r="C16" t="s" s="12">
        <v>127</v>
      </c>
      <c r="D16" t="s" s="12">
        <v>128</v>
      </c>
      <c r="E16" t="s" s="12">
        <v>129</v>
      </c>
      <c r="F16" t="s" s="12">
        <v>130</v>
      </c>
      <c r="G16" t="s" s="12">
        <v>128</v>
      </c>
      <c r="H16" t="s" s="12">
        <v>21</v>
      </c>
      <c r="I16" t="s" s="12">
        <v>131</v>
      </c>
      <c r="J16" t="s" s="12">
        <v>132</v>
      </c>
      <c r="K16" s="13"/>
      <c r="L16" t="s" s="12">
        <v>133</v>
      </c>
      <c r="M16" s="13"/>
      <c r="N16" t="s" s="12">
        <f>HYPERLINK("https://electionmgmt.vermont.gov/TFA/DownLoadFinancialDisclosure?FileName=Busa Bruce Benn 1 FD_ecfb7844-4557-4ff4-8474-2393a68b610c.pdf","Busa Bruce Benn 1 FD_ecfb7844-4557-4ff4-8474-2393a68b610c.pdf")</f>
        <v>134</v>
      </c>
    </row>
    <row r="17" ht="17" customHeight="1">
      <c r="A17" t="s" s="4">
        <v>14</v>
      </c>
      <c r="B17" t="s" s="5">
        <v>126</v>
      </c>
      <c r="C17" t="s" s="6">
        <v>135</v>
      </c>
      <c r="D17" t="s" s="7">
        <v>136</v>
      </c>
      <c r="E17" t="s" s="7">
        <v>18</v>
      </c>
      <c r="F17" t="s" s="7">
        <v>137</v>
      </c>
      <c r="G17" t="s" s="7">
        <v>136</v>
      </c>
      <c r="H17" t="s" s="7">
        <v>21</v>
      </c>
      <c r="I17" t="s" s="7">
        <v>138</v>
      </c>
      <c r="J17" s="8"/>
      <c r="K17" s="8"/>
      <c r="L17" t="s" s="7">
        <v>139</v>
      </c>
      <c r="M17" s="8"/>
      <c r="N17" t="s" s="7">
        <f>HYPERLINK("https://electionmgmt.vermont.gov/TFA/DownLoadFinancialDisclosure?FileName=State Rep Fin Disclosure N Brownell 5-24-22_647cbf48-c8cc-4f9c-bb75-3e207856032d.pdf","State Rep Fin Disclosure N Brownell 5-24-22_647cbf48-c8cc-4f9c-bb75-3e207856032d.pdf")</f>
        <v>140</v>
      </c>
    </row>
    <row r="18" ht="17" customHeight="1">
      <c r="A18" t="s" s="4">
        <v>14</v>
      </c>
      <c r="B18" t="s" s="5">
        <v>141</v>
      </c>
      <c r="C18" t="s" s="6">
        <v>142</v>
      </c>
      <c r="D18" t="s" s="7">
        <v>143</v>
      </c>
      <c r="E18" t="s" s="7">
        <v>18</v>
      </c>
      <c r="F18" t="s" s="7">
        <v>144</v>
      </c>
      <c r="G18" t="s" s="7">
        <v>145</v>
      </c>
      <c r="H18" t="s" s="7">
        <v>21</v>
      </c>
      <c r="I18" t="s" s="7">
        <v>146</v>
      </c>
      <c r="J18" t="s" s="7">
        <v>147</v>
      </c>
      <c r="K18" s="8"/>
      <c r="L18" t="s" s="7">
        <v>148</v>
      </c>
      <c r="M18" t="s" s="7">
        <v>149</v>
      </c>
      <c r="N18" t="s" s="7">
        <f>HYPERLINK("https://electionmgmt.vermont.gov/TFA/DownLoadFinancialDisclosure?FileName=20220526084708005_cca119d4-1314-4a76-880c-7309e5595c42.pdf","20220526084708005_cca119d4-1314-4a76-880c-7309e5595c42.pdf")</f>
        <v>150</v>
      </c>
    </row>
    <row r="19" ht="17" customHeight="1">
      <c r="A19" t="s" s="4">
        <v>14</v>
      </c>
      <c r="B19" t="s" s="5">
        <v>141</v>
      </c>
      <c r="C19" t="s" s="6">
        <v>151</v>
      </c>
      <c r="D19" t="s" s="7">
        <v>143</v>
      </c>
      <c r="E19" t="s" s="7">
        <v>18</v>
      </c>
      <c r="F19" t="s" s="7">
        <v>152</v>
      </c>
      <c r="G19" t="s" s="7">
        <v>143</v>
      </c>
      <c r="H19" t="s" s="7">
        <v>21</v>
      </c>
      <c r="I19" t="s" s="7">
        <v>153</v>
      </c>
      <c r="J19" s="8"/>
      <c r="K19" s="8"/>
      <c r="L19" s="8"/>
      <c r="M19" s="8"/>
      <c r="N19" t="s" s="7">
        <f>HYPERLINK("https://electionmgmt.vermont.gov/TFA/DownLoadFinancialDisclosure?FileName=20220509091559625_fa1e08ca-6a6c-4be5-82d0-cf682c1c0d02.pdf","20220509091559625_fa1e08ca-6a6c-4be5-82d0-cf682c1c0d02.pdf")</f>
        <v>154</v>
      </c>
    </row>
    <row r="20" ht="17" customHeight="1">
      <c r="A20" t="s" s="4">
        <v>14</v>
      </c>
      <c r="B20" t="s" s="9">
        <v>155</v>
      </c>
      <c r="C20" t="s" s="10">
        <v>156</v>
      </c>
      <c r="D20" t="s" s="10">
        <v>157</v>
      </c>
      <c r="E20" t="s" s="10">
        <v>52</v>
      </c>
      <c r="F20" t="s" s="10">
        <v>158</v>
      </c>
      <c r="G20" t="s" s="10">
        <v>157</v>
      </c>
      <c r="H20" t="s" s="10">
        <v>21</v>
      </c>
      <c r="I20" t="s" s="10">
        <v>159</v>
      </c>
      <c r="J20" t="s" s="10">
        <v>160</v>
      </c>
      <c r="K20" t="s" s="10">
        <v>161</v>
      </c>
      <c r="L20" t="s" s="10">
        <v>162</v>
      </c>
      <c r="M20" s="11"/>
      <c r="N20" t="s" s="10">
        <v>163</v>
      </c>
    </row>
    <row r="21" ht="17" customHeight="1">
      <c r="A21" t="s" s="4">
        <v>14</v>
      </c>
      <c r="B21" t="s" s="5">
        <v>155</v>
      </c>
      <c r="C21" t="s" s="6">
        <v>164</v>
      </c>
      <c r="D21" t="s" s="7">
        <v>157</v>
      </c>
      <c r="E21" t="s" s="7">
        <v>18</v>
      </c>
      <c r="F21" t="s" s="7">
        <v>165</v>
      </c>
      <c r="G21" t="s" s="7">
        <v>157</v>
      </c>
      <c r="H21" t="s" s="7">
        <v>21</v>
      </c>
      <c r="I21" t="s" s="7">
        <v>159</v>
      </c>
      <c r="J21" t="s" s="7">
        <v>166</v>
      </c>
      <c r="K21" t="s" s="7">
        <v>166</v>
      </c>
      <c r="L21" t="s" s="7">
        <v>167</v>
      </c>
      <c r="M21" t="s" s="7">
        <v>168</v>
      </c>
      <c r="N21" t="s" s="7">
        <f>HYPERLINK("https://electionmgmt.vermont.gov/TFA/DownLoadFinancialDisclosure?FileName=doc05033420220525162749_749c8dec-0a12-4a83-b6fd-ff4a02b3cc9d.pdf","doc05033420220525162749_749c8dec-0a12-4a83-b6fd-ff4a02b3cc9d.pdf")</f>
        <v>169</v>
      </c>
    </row>
    <row r="22" ht="17" customHeight="1">
      <c r="A22" t="s" s="4">
        <v>14</v>
      </c>
      <c r="B22" t="s" s="14">
        <v>170</v>
      </c>
      <c r="C22" t="s" s="15">
        <v>171</v>
      </c>
      <c r="D22" t="s" s="15">
        <v>172</v>
      </c>
      <c r="E22" t="s" s="15">
        <v>52</v>
      </c>
      <c r="F22" s="16"/>
      <c r="G22" s="16"/>
      <c r="H22" s="16"/>
      <c r="I22" s="15"/>
      <c r="J22" s="16"/>
      <c r="K22" s="16"/>
      <c r="L22" s="16"/>
      <c r="M22" s="16"/>
      <c r="N22" s="16"/>
    </row>
    <row r="23" ht="17" customHeight="1">
      <c r="A23" t="s" s="4">
        <v>14</v>
      </c>
      <c r="B23" t="s" s="5">
        <v>170</v>
      </c>
      <c r="C23" t="s" s="6">
        <v>173</v>
      </c>
      <c r="D23" t="s" s="7">
        <v>174</v>
      </c>
      <c r="E23" t="s" s="7">
        <v>18</v>
      </c>
      <c r="F23" t="s" s="7">
        <v>175</v>
      </c>
      <c r="G23" t="s" s="7">
        <v>176</v>
      </c>
      <c r="H23" t="s" s="7">
        <v>21</v>
      </c>
      <c r="I23" t="s" s="7">
        <v>177</v>
      </c>
      <c r="J23" t="s" s="7">
        <v>178</v>
      </c>
      <c r="K23" t="s" s="7">
        <v>178</v>
      </c>
      <c r="L23" t="s" s="7">
        <v>179</v>
      </c>
      <c r="M23" t="s" s="7">
        <v>180</v>
      </c>
      <c r="N23" t="s" s="7">
        <f>HYPERLINK("https://electionmgmt.vermont.gov/TFA/DownLoadFinancialDisclosure?FileName=Bongartz, Seth Financial Disclosure for Benn-4_ea22b359-9abf-44fb-a89c-0866b44affe4.pdf","Bongartz, Seth Financial Disclosure for Benn-4_ea22b359-9abf-44fb-a89c-0866b44affe4.pdf")</f>
        <v>181</v>
      </c>
    </row>
    <row r="24" ht="17" customHeight="1">
      <c r="A24" t="s" s="4">
        <v>14</v>
      </c>
      <c r="B24" t="s" s="5">
        <v>170</v>
      </c>
      <c r="C24" t="s" s="6">
        <v>182</v>
      </c>
      <c r="D24" t="s" s="7">
        <v>174</v>
      </c>
      <c r="E24" t="s" s="7">
        <v>18</v>
      </c>
      <c r="F24" t="s" s="7">
        <v>183</v>
      </c>
      <c r="G24" t="s" s="7">
        <v>176</v>
      </c>
      <c r="H24" t="s" s="7">
        <v>21</v>
      </c>
      <c r="I24" t="s" s="7">
        <v>177</v>
      </c>
      <c r="J24" t="s" s="7">
        <v>184</v>
      </c>
      <c r="K24" s="8"/>
      <c r="L24" t="s" s="7">
        <v>185</v>
      </c>
      <c r="M24" t="s" s="7">
        <v>186</v>
      </c>
      <c r="N24" t="s" s="7">
        <f>HYPERLINK("https://electionmgmt.vermont.gov/TFA/DownLoadFinancialDisclosure?FileName=James, Kathleen Financial Disclosure for Benn-4_e282bc96-9e32-405d-8faf-915994afc9d2.pdf","James, Kathleen Financial Disclosure for Benn-4_e282bc96-9e32-405d-8faf-915994afc9d2.pdf")</f>
        <v>187</v>
      </c>
    </row>
    <row r="25" ht="17" customHeight="1">
      <c r="A25" t="s" s="4">
        <v>14</v>
      </c>
      <c r="B25" t="s" s="5">
        <v>188</v>
      </c>
      <c r="C25" t="s" s="6">
        <v>189</v>
      </c>
      <c r="D25" t="s" s="7">
        <v>143</v>
      </c>
      <c r="E25" t="s" s="7">
        <v>18</v>
      </c>
      <c r="F25" t="s" s="7">
        <v>190</v>
      </c>
      <c r="G25" t="s" s="7">
        <v>143</v>
      </c>
      <c r="H25" t="s" s="7">
        <v>21</v>
      </c>
      <c r="I25" t="s" s="7">
        <v>153</v>
      </c>
      <c r="J25" t="s" s="7">
        <v>191</v>
      </c>
      <c r="K25" s="8"/>
      <c r="L25" t="s" s="7">
        <v>192</v>
      </c>
      <c r="M25" s="8"/>
      <c r="N25" t="s" s="7">
        <f>HYPERLINK("https://electionmgmt.vermont.gov/TFA/DownLoadFinancialDisclosure?FileName=20220525122217488_b20bf409-6963-4abe-9bf7-4ddffccc6b0d.pdf","20220525122217488_b20bf409-6963-4abe-9bf7-4ddffccc6b0d.pdf")</f>
        <v>193</v>
      </c>
    </row>
    <row r="26" ht="17" customHeight="1">
      <c r="A26" t="s" s="4">
        <v>14</v>
      </c>
      <c r="B26" t="s" s="9">
        <v>188</v>
      </c>
      <c r="C26" t="s" s="17">
        <v>194</v>
      </c>
      <c r="D26" t="s" s="10">
        <v>143</v>
      </c>
      <c r="E26" t="s" s="10">
        <v>52</v>
      </c>
      <c r="F26" t="s" s="10">
        <v>195</v>
      </c>
      <c r="G26" t="s" s="10">
        <v>143</v>
      </c>
      <c r="H26" t="s" s="10">
        <v>21</v>
      </c>
      <c r="I26" t="s" s="10">
        <v>153</v>
      </c>
      <c r="J26" s="11"/>
      <c r="K26" s="11"/>
      <c r="L26" t="s" s="10">
        <v>196</v>
      </c>
      <c r="M26" s="11"/>
      <c r="N26" t="s" s="10">
        <f>HYPERLINK("https://electionmgmt.vermont.gov/TFA/DownLoadFinancialDisclosure?FileName=M Morrissey disclosure_bf6b6bf4-c385-47cf-9880-83d34b2168ce.pdf","M Morrissey disclosure_bf6b6bf4-c385-47cf-9880-83d34b2168ce.pdf")</f>
        <v>197</v>
      </c>
    </row>
    <row r="27" ht="17" customHeight="1">
      <c r="A27" t="s" s="4">
        <v>14</v>
      </c>
      <c r="B27" t="s" s="5">
        <v>188</v>
      </c>
      <c r="C27" t="s" s="7">
        <v>198</v>
      </c>
      <c r="D27" t="s" s="7">
        <v>143</v>
      </c>
      <c r="E27" t="s" s="7">
        <v>18</v>
      </c>
      <c r="F27" t="s" s="7">
        <v>199</v>
      </c>
      <c r="G27" t="s" s="7">
        <v>143</v>
      </c>
      <c r="H27" t="s" s="7">
        <v>21</v>
      </c>
      <c r="I27" t="s" s="7">
        <v>153</v>
      </c>
      <c r="J27" s="8"/>
      <c r="K27" s="8"/>
      <c r="L27" t="s" s="7">
        <v>200</v>
      </c>
      <c r="M27" s="8"/>
      <c r="N27" t="s" s="7">
        <f>HYPERLINK("https://electionmgmt.vermont.gov/TFA/DownLoadFinancialDisclosure?FileName=J Carroll disclosure_b82746f1-c2b0-41a2-ba00-360a518db6cd.pdf","J Carroll disclosure_b82746f1-c2b0-41a2-ba00-360a518db6cd.pdf")</f>
        <v>201</v>
      </c>
    </row>
    <row r="28" ht="17" customHeight="1">
      <c r="A28" t="s" s="4">
        <v>14</v>
      </c>
      <c r="B28" t="s" s="9">
        <v>202</v>
      </c>
      <c r="C28" t="s" s="10">
        <v>203</v>
      </c>
      <c r="D28" t="s" s="10">
        <v>204</v>
      </c>
      <c r="E28" t="s" s="10">
        <v>52</v>
      </c>
      <c r="F28" t="s" s="10">
        <v>205</v>
      </c>
      <c r="G28" t="s" s="10">
        <v>204</v>
      </c>
      <c r="H28" t="s" s="10">
        <v>21</v>
      </c>
      <c r="I28" t="s" s="10">
        <v>206</v>
      </c>
      <c r="J28" t="s" s="10">
        <v>207</v>
      </c>
      <c r="K28" s="11"/>
      <c r="L28" t="s" s="10">
        <v>208</v>
      </c>
      <c r="M28" s="11"/>
      <c r="N28" s="11"/>
    </row>
    <row r="29" ht="17" customHeight="1">
      <c r="A29" t="s" s="4">
        <v>14</v>
      </c>
      <c r="B29" t="s" s="5">
        <v>202</v>
      </c>
      <c r="C29" t="s" s="7">
        <v>209</v>
      </c>
      <c r="D29" t="s" s="7">
        <v>210</v>
      </c>
      <c r="E29" t="s" s="7">
        <v>18</v>
      </c>
      <c r="F29" t="s" s="7">
        <v>211</v>
      </c>
      <c r="G29" t="s" s="7">
        <v>210</v>
      </c>
      <c r="H29" t="s" s="7">
        <v>21</v>
      </c>
      <c r="I29" t="s" s="7">
        <v>212</v>
      </c>
      <c r="J29" s="8"/>
      <c r="K29" s="8"/>
      <c r="L29" t="s" s="7">
        <v>213</v>
      </c>
      <c r="M29" s="8"/>
      <c r="N29" s="8"/>
    </row>
    <row r="30" ht="17" customHeight="1">
      <c r="A30" t="s" s="4">
        <v>14</v>
      </c>
      <c r="B30" t="s" s="5">
        <v>214</v>
      </c>
      <c r="C30" t="s" s="7">
        <v>215</v>
      </c>
      <c r="D30" t="s" s="7">
        <v>216</v>
      </c>
      <c r="E30" t="s" s="7">
        <v>18</v>
      </c>
      <c r="F30" t="s" s="7">
        <v>217</v>
      </c>
      <c r="G30" t="s" s="7">
        <v>216</v>
      </c>
      <c r="H30" t="s" s="7">
        <v>21</v>
      </c>
      <c r="I30" t="s" s="7">
        <v>218</v>
      </c>
      <c r="J30" t="s" s="7">
        <v>219</v>
      </c>
      <c r="K30" s="8"/>
      <c r="L30" t="s" s="7">
        <v>220</v>
      </c>
      <c r="M30" t="s" s="7">
        <v>221</v>
      </c>
      <c r="N30" t="s" s="7">
        <f>HYPERLINK("https://electionmgmt.vermont.gov/TFA/DownLoadFinancialDisclosure?FileName=2022_FarliceRubio_FinancialDisclosure_60f317e0-7dba-4251-800a-aed49a4b4124.pdf","2022_FarliceRubio_FinancialDisclosure_60f317e0-7dba-4251-800a-aed49a4b4124.pdf")</f>
        <v>222</v>
      </c>
    </row>
    <row r="31" ht="17" customHeight="1">
      <c r="A31" t="s" s="4">
        <v>14</v>
      </c>
      <c r="B31" t="s" s="5">
        <v>223</v>
      </c>
      <c r="C31" t="s" s="6">
        <v>224</v>
      </c>
      <c r="D31" t="s" s="7">
        <v>225</v>
      </c>
      <c r="E31" t="s" s="7">
        <v>18</v>
      </c>
      <c r="F31" t="s" s="7">
        <v>226</v>
      </c>
      <c r="G31" t="s" s="7">
        <v>227</v>
      </c>
      <c r="H31" t="s" s="7">
        <v>21</v>
      </c>
      <c r="I31" t="s" s="7">
        <v>228</v>
      </c>
      <c r="J31" t="s" s="7">
        <v>229</v>
      </c>
      <c r="K31" s="8"/>
      <c r="L31" t="s" s="7">
        <v>230</v>
      </c>
      <c r="M31" s="8"/>
      <c r="N31" t="s" s="7">
        <f>HYPERLINK("https://electionmgmt.vermont.gov/TFA/DownLoadFinancialDisclosure?FileName=Troiano_83523d57-d8a7-437a-8e26-a5e7052fdee1.pdf","Troiano_83523d57-d8a7-437a-8e26-a5e7052fdee1.pdf")</f>
        <v>231</v>
      </c>
    </row>
    <row r="32" ht="17" customHeight="1">
      <c r="A32" t="s" s="4">
        <v>14</v>
      </c>
      <c r="B32" t="s" s="18">
        <v>232</v>
      </c>
      <c r="C32" t="s" s="7">
        <v>233</v>
      </c>
      <c r="D32" t="s" s="7">
        <v>234</v>
      </c>
      <c r="E32" t="s" s="7">
        <v>18</v>
      </c>
      <c r="F32" t="s" s="7">
        <v>235</v>
      </c>
      <c r="G32" t="s" s="7">
        <v>236</v>
      </c>
      <c r="H32" t="s" s="7">
        <v>21</v>
      </c>
      <c r="I32" t="s" s="7">
        <v>237</v>
      </c>
      <c r="J32" s="8"/>
      <c r="K32" s="8"/>
      <c r="L32" s="8"/>
      <c r="M32" s="8"/>
      <c r="N32" t="s" s="7">
        <v>238</v>
      </c>
    </row>
    <row r="33" ht="17" customHeight="1">
      <c r="A33" t="s" s="4">
        <v>14</v>
      </c>
      <c r="B33" t="s" s="19">
        <v>232</v>
      </c>
      <c r="C33" t="s" s="10">
        <v>239</v>
      </c>
      <c r="D33" t="s" s="10">
        <v>234</v>
      </c>
      <c r="E33" t="s" s="10">
        <v>52</v>
      </c>
      <c r="F33" t="s" s="10">
        <v>240</v>
      </c>
      <c r="G33" t="s" s="10">
        <v>236</v>
      </c>
      <c r="H33" t="s" s="10">
        <v>21</v>
      </c>
      <c r="I33" t="s" s="10">
        <v>237</v>
      </c>
      <c r="J33" s="11"/>
      <c r="K33" s="11"/>
      <c r="L33" s="11"/>
      <c r="M33" s="11"/>
      <c r="N33" t="s" s="10">
        <f>HYPERLINK("https://electionmgmt.vermont.gov/TFA/DownLoadFinancialDisclosure?FileName=Charles Wilson Financial Disclosure Forms_7c0771da-2f1d-48b9-90c2-75b45900c044.pdf","Charles Wilson Financial Disclosure Forms_7c0771da-2f1d-48b9-90c2-75b45900c044.pdf")</f>
        <v>241</v>
      </c>
    </row>
    <row r="34" ht="17" customHeight="1">
      <c r="A34" t="s" s="4">
        <v>14</v>
      </c>
      <c r="B34" t="s" s="5">
        <v>232</v>
      </c>
      <c r="C34" t="s" s="7">
        <v>242</v>
      </c>
      <c r="D34" t="s" s="7">
        <v>243</v>
      </c>
      <c r="E34" t="s" s="7">
        <v>18</v>
      </c>
      <c r="F34" t="s" s="7">
        <v>244</v>
      </c>
      <c r="G34" t="s" s="7">
        <v>245</v>
      </c>
      <c r="H34" t="s" s="7">
        <v>21</v>
      </c>
      <c r="I34" t="s" s="7">
        <v>246</v>
      </c>
      <c r="J34" s="8"/>
      <c r="K34" s="8"/>
      <c r="L34" s="8"/>
      <c r="M34" s="8"/>
      <c r="N34" t="s" s="7">
        <f>HYPERLINK("https://electionmgmt.vermont.gov/TFA/DownLoadFinancialDisclosure?FileName=E Boland Financial Disclosure Form_33f0c0ec-12a6-4b57-90a4-2ec1d59223d4.pdf","E Boland Financial Disclosure Form_33f0c0ec-12a6-4b57-90a4-2ec1d59223d4.pdf")</f>
        <v>247</v>
      </c>
    </row>
    <row r="35" ht="17" customHeight="1">
      <c r="A35" t="s" s="4">
        <v>14</v>
      </c>
      <c r="B35" t="s" s="5">
        <v>248</v>
      </c>
      <c r="C35" t="s" s="6">
        <v>249</v>
      </c>
      <c r="D35" t="s" s="7">
        <v>250</v>
      </c>
      <c r="E35" t="s" s="7">
        <v>18</v>
      </c>
      <c r="F35" t="s" s="7">
        <v>251</v>
      </c>
      <c r="G35" t="s" s="7">
        <v>250</v>
      </c>
      <c r="H35" t="s" s="7">
        <v>21</v>
      </c>
      <c r="I35" t="s" s="7">
        <v>252</v>
      </c>
      <c r="J35" t="s" s="7">
        <v>253</v>
      </c>
      <c r="K35" s="8"/>
      <c r="L35" t="s" s="7">
        <v>254</v>
      </c>
      <c r="M35" t="s" s="7">
        <v>255</v>
      </c>
      <c r="N35" t="s" s="7">
        <f>HYPERLINK("https://electionmgmt.vermont.gov/TFA/DownLoadFinancialDisclosure?FileName=20220525120637_e451bf72-9408-425e-a66d-d98de3e00dc2.pdf","20220525120637_e451bf72-9408-425e-a66d-d98de3e00dc2.pdf")</f>
        <v>256</v>
      </c>
    </row>
    <row r="36" ht="17" customHeight="1">
      <c r="A36" t="s" s="4">
        <v>14</v>
      </c>
      <c r="B36" t="s" s="9">
        <v>248</v>
      </c>
      <c r="C36" t="s" s="17">
        <v>257</v>
      </c>
      <c r="D36" t="s" s="10">
        <v>250</v>
      </c>
      <c r="E36" t="s" s="10">
        <v>52</v>
      </c>
      <c r="F36" t="s" s="10">
        <v>258</v>
      </c>
      <c r="G36" t="s" s="10">
        <v>250</v>
      </c>
      <c r="H36" t="s" s="10">
        <v>21</v>
      </c>
      <c r="I36" t="s" s="10">
        <v>252</v>
      </c>
      <c r="J36" t="s" s="10">
        <v>259</v>
      </c>
      <c r="K36" s="11"/>
      <c r="L36" t="s" s="10">
        <v>260</v>
      </c>
      <c r="M36" t="s" s="10">
        <v>261</v>
      </c>
      <c r="N36" t="s" s="10">
        <f>HYPERLINK("https://electionmgmt.vermont.gov/TFA/DownLoadFinancialDisclosure?FileName=20220525115644_32291684-cbd8-40b1-82fa-8b0bff1e4c9d.pdf","20220525115644_32291684-cbd8-40b1-82fa-8b0bff1e4c9d.pdf")</f>
        <v>262</v>
      </c>
    </row>
    <row r="37" ht="17" customHeight="1">
      <c r="A37" t="s" s="4">
        <v>14</v>
      </c>
      <c r="B37" t="s" s="9">
        <v>248</v>
      </c>
      <c r="C37" t="s" s="10">
        <v>263</v>
      </c>
      <c r="D37" t="s" s="10">
        <v>250</v>
      </c>
      <c r="E37" t="s" s="10">
        <v>52</v>
      </c>
      <c r="F37" t="s" s="10">
        <v>264</v>
      </c>
      <c r="G37" t="s" s="10">
        <v>250</v>
      </c>
      <c r="H37" t="s" s="10">
        <v>21</v>
      </c>
      <c r="I37" t="s" s="10">
        <v>252</v>
      </c>
      <c r="J37" t="s" s="10">
        <v>265</v>
      </c>
      <c r="K37" t="s" s="10">
        <v>265</v>
      </c>
      <c r="L37" t="s" s="10">
        <v>266</v>
      </c>
      <c r="M37" s="11"/>
      <c r="N37" t="s" s="10">
        <v>267</v>
      </c>
    </row>
    <row r="38" ht="17" customHeight="1">
      <c r="A38" t="s" s="4">
        <v>14</v>
      </c>
      <c r="B38" t="s" s="5">
        <v>268</v>
      </c>
      <c r="C38" t="s" s="6">
        <v>269</v>
      </c>
      <c r="D38" t="s" s="7">
        <v>245</v>
      </c>
      <c r="E38" t="s" s="7">
        <v>18</v>
      </c>
      <c r="F38" t="s" s="7">
        <v>270</v>
      </c>
      <c r="G38" t="s" s="7">
        <v>245</v>
      </c>
      <c r="H38" t="s" s="7">
        <v>21</v>
      </c>
      <c r="I38" t="s" s="7">
        <v>246</v>
      </c>
      <c r="J38" t="s" s="7">
        <v>271</v>
      </c>
      <c r="K38" t="s" s="7">
        <v>271</v>
      </c>
      <c r="L38" t="s" s="7">
        <v>272</v>
      </c>
      <c r="M38" s="8"/>
      <c r="N38" t="s" s="7">
        <f>HYPERLINK("https://electionmgmt.vermont.gov/TFA/DownLoadFinancialDisclosure?FileName=Henry Pearl 2022 Financial Disclosure-Consent_5324a617-6ca3-4964-ac64-17a76dfd456f.pdf","Henry Pearl 2022 Financial Disclosure-Consent_5324a617-6ca3-4964-ac64-17a76dfd456f.pdf")</f>
        <v>273</v>
      </c>
    </row>
    <row r="39" ht="17" customHeight="1">
      <c r="A39" t="s" s="4">
        <v>14</v>
      </c>
      <c r="B39" t="s" s="5">
        <v>274</v>
      </c>
      <c r="C39" t="s" s="6">
        <v>275</v>
      </c>
      <c r="D39" t="s" s="7">
        <v>276</v>
      </c>
      <c r="E39" t="s" s="7">
        <v>18</v>
      </c>
      <c r="F39" t="s" s="7">
        <v>277</v>
      </c>
      <c r="G39" t="s" s="7">
        <v>276</v>
      </c>
      <c r="H39" t="s" s="7">
        <v>21</v>
      </c>
      <c r="I39" t="s" s="7">
        <v>278</v>
      </c>
      <c r="J39" t="s" s="7">
        <v>279</v>
      </c>
      <c r="K39" s="8"/>
      <c r="L39" t="s" s="7">
        <v>280</v>
      </c>
      <c r="M39" t="s" s="7">
        <v>281</v>
      </c>
      <c r="N39" t="s" s="7">
        <f>HYPERLINK("https://electionmgmt.vermont.gov/TFA/DownLoadFinancialDisclosure?FileName=JANA BROWN FINANCIAL DISCLOSURE_9fe11504-0eda-4b9e-b79d-d226fa7f0ed8.pdf","JANA BROWN FINANCIAL DISCLOSURE_9fe11504-0eda-4b9e-b79d-d226fa7f0ed8.pdf")</f>
        <v>282</v>
      </c>
    </row>
    <row r="40" ht="17" customHeight="1">
      <c r="A40" t="s" s="4">
        <v>14</v>
      </c>
      <c r="B40" t="s" s="5">
        <v>283</v>
      </c>
      <c r="C40" t="s" s="7">
        <v>284</v>
      </c>
      <c r="D40" t="s" s="7">
        <v>285</v>
      </c>
      <c r="E40" t="s" s="7">
        <v>18</v>
      </c>
      <c r="F40" t="s" s="7">
        <v>286</v>
      </c>
      <c r="G40" t="s" s="7">
        <v>285</v>
      </c>
      <c r="H40" t="s" s="7">
        <v>21</v>
      </c>
      <c r="I40" t="s" s="7">
        <v>287</v>
      </c>
      <c r="J40" t="s" s="7">
        <v>288</v>
      </c>
      <c r="K40" t="s" s="7">
        <v>288</v>
      </c>
      <c r="L40" t="s" s="7">
        <v>289</v>
      </c>
      <c r="M40" s="8"/>
      <c r="N40" t="s" s="7">
        <f>HYPERLINK("https://electionmgmt.vermont.gov/TFA/DownLoadFinancialDisclosure?FileName=nugentcampaign_de8e5035-9a9e-44a7-8dd2-3afea3717b82.pdf","nugentcampaign_de8e5035-9a9e-44a7-8dd2-3afea3717b82.pdf")</f>
        <v>290</v>
      </c>
    </row>
    <row r="41" ht="17" customHeight="1">
      <c r="A41" t="s" s="4">
        <v>14</v>
      </c>
      <c r="B41" t="s" s="5">
        <v>291</v>
      </c>
      <c r="C41" t="s" s="7">
        <v>292</v>
      </c>
      <c r="D41" t="s" s="7">
        <v>285</v>
      </c>
      <c r="E41" t="s" s="7">
        <v>18</v>
      </c>
      <c r="F41" t="s" s="7">
        <v>293</v>
      </c>
      <c r="G41" t="s" s="7">
        <v>285</v>
      </c>
      <c r="H41" t="s" s="7">
        <v>21</v>
      </c>
      <c r="I41" t="s" s="7">
        <v>287</v>
      </c>
      <c r="J41" t="s" s="7">
        <v>294</v>
      </c>
      <c r="K41" t="s" s="7">
        <v>294</v>
      </c>
      <c r="L41" t="s" s="7">
        <v>295</v>
      </c>
      <c r="M41" t="s" s="7">
        <v>296</v>
      </c>
      <c r="N41" t="s" s="7">
        <v>297</v>
      </c>
    </row>
    <row r="42" ht="17" customHeight="1">
      <c r="A42" t="s" s="4">
        <v>14</v>
      </c>
      <c r="B42" t="s" s="5">
        <v>298</v>
      </c>
      <c r="C42" t="s" s="6">
        <v>299</v>
      </c>
      <c r="D42" t="s" s="7">
        <v>285</v>
      </c>
      <c r="E42" t="s" s="7">
        <v>18</v>
      </c>
      <c r="F42" t="s" s="7">
        <v>300</v>
      </c>
      <c r="G42" t="s" s="7">
        <v>285</v>
      </c>
      <c r="H42" t="s" s="7">
        <v>21</v>
      </c>
      <c r="I42" t="s" s="7">
        <v>287</v>
      </c>
      <c r="J42" t="s" s="7">
        <v>301</v>
      </c>
      <c r="K42" t="s" s="7">
        <v>301</v>
      </c>
      <c r="L42" t="s" s="7">
        <v>302</v>
      </c>
      <c r="M42" t="s" s="7">
        <v>303</v>
      </c>
      <c r="N42" t="s" s="7">
        <f>HYPERLINK("https://electionmgmt.vermont.gov/TFA/DownLoadFinancialDisclosure?FileName=candidate financial filing_203e2278-d580-4018-ac07-111a9471e7be.pdf","candidate financial filing_203e2278-d580-4018-ac07-111a9471e7be.pdf")</f>
        <v>304</v>
      </c>
    </row>
    <row r="43" ht="17" customHeight="1">
      <c r="A43" t="s" s="4">
        <v>14</v>
      </c>
      <c r="B43" t="s" s="4">
        <v>305</v>
      </c>
      <c r="C43" t="s" s="12">
        <v>306</v>
      </c>
      <c r="D43" t="s" s="12">
        <v>307</v>
      </c>
      <c r="E43" t="s" s="12">
        <v>129</v>
      </c>
      <c r="F43" t="s" s="12">
        <v>308</v>
      </c>
      <c r="G43" t="s" s="12">
        <v>307</v>
      </c>
      <c r="H43" t="s" s="12">
        <v>21</v>
      </c>
      <c r="I43" t="s" s="12">
        <v>309</v>
      </c>
      <c r="J43" t="s" s="12">
        <v>310</v>
      </c>
      <c r="K43" s="13"/>
      <c r="L43" t="s" s="12">
        <v>311</v>
      </c>
      <c r="M43" t="s" s="12">
        <v>312</v>
      </c>
      <c r="N43" t="s" s="20">
        <f>HYPERLINK("https://electionmgmt.vermont.gov/TFA/DownLoadFinancialDisclosure?FileName=Licata Tom FD Chitt 13_bdc120bb-2b37-45b4-b3d1-0e0ceee7ce34.pdf","Licata Tom FD Chitt 13_bdc120bb-2b37-45b4-b3d1-0e0ceee7ce34.pdf")</f>
        <v>313</v>
      </c>
    </row>
    <row r="44" ht="17" customHeight="1">
      <c r="A44" t="s" s="4">
        <v>14</v>
      </c>
      <c r="B44" t="s" s="5">
        <v>305</v>
      </c>
      <c r="C44" t="s" s="6">
        <v>314</v>
      </c>
      <c r="D44" t="s" s="7">
        <v>307</v>
      </c>
      <c r="E44" t="s" s="7">
        <v>18</v>
      </c>
      <c r="F44" t="s" s="7">
        <v>315</v>
      </c>
      <c r="G44" t="s" s="7">
        <v>307</v>
      </c>
      <c r="H44" t="s" s="7">
        <v>21</v>
      </c>
      <c r="I44" t="s" s="7">
        <v>316</v>
      </c>
      <c r="J44" t="s" s="7">
        <v>317</v>
      </c>
      <c r="K44" s="8"/>
      <c r="L44" t="s" s="7">
        <v>318</v>
      </c>
      <c r="M44" t="s" s="7">
        <v>319</v>
      </c>
      <c r="N44" t="s" s="7">
        <f>HYPERLINK("https://electionmgmt.vermont.gov/TFA/DownLoadFinancialDisclosure?FileName=Gabriell Stebbins Financial Disclosure_078a6e4d-bcbf-4d6c-bbc7-cd35125bcc13.pdf","Gabriell Stebbins Financial Disclosure_078a6e4d-bcbf-4d6c-bbc7-cd35125bcc13.pdf")</f>
        <v>320</v>
      </c>
    </row>
    <row r="45" ht="17" customHeight="1">
      <c r="A45" t="s" s="4">
        <v>14</v>
      </c>
      <c r="B45" t="s" s="5">
        <v>305</v>
      </c>
      <c r="C45" t="s" s="6">
        <v>321</v>
      </c>
      <c r="D45" t="s" s="7">
        <v>307</v>
      </c>
      <c r="E45" t="s" s="7">
        <v>18</v>
      </c>
      <c r="F45" t="s" s="7">
        <v>322</v>
      </c>
      <c r="G45" t="s" s="7">
        <v>307</v>
      </c>
      <c r="H45" t="s" s="7">
        <v>21</v>
      </c>
      <c r="I45" t="s" s="7">
        <v>309</v>
      </c>
      <c r="J45" t="s" s="7">
        <v>323</v>
      </c>
      <c r="K45" s="8"/>
      <c r="L45" t="s" s="7">
        <v>324</v>
      </c>
      <c r="M45" t="s" s="7">
        <v>325</v>
      </c>
      <c r="N45" t="s" s="7">
        <f>HYPERLINK("https://electionmgmt.vermont.gov/TFA/DownLoadFinancialDisclosure?FileName=Tiff Bluemle Financial Disclosure_ee4220ef-da7a-49e2-a65d-c2398bcb27e0.pdf","Tiff Bluemle Financial Disclosure_ee4220ef-da7a-49e2-a65d-c2398bcb27e0.pdf")</f>
        <v>326</v>
      </c>
    </row>
    <row r="46" ht="17" customHeight="1">
      <c r="A46" t="s" s="4">
        <v>14</v>
      </c>
      <c r="B46" t="s" s="5">
        <v>327</v>
      </c>
      <c r="C46" t="s" s="6">
        <v>328</v>
      </c>
      <c r="D46" t="s" s="7">
        <v>307</v>
      </c>
      <c r="E46" t="s" s="7">
        <v>18</v>
      </c>
      <c r="F46" t="s" s="7">
        <v>329</v>
      </c>
      <c r="G46" t="s" s="7">
        <v>307</v>
      </c>
      <c r="H46" t="s" s="7">
        <v>21</v>
      </c>
      <c r="I46" t="s" s="7">
        <v>309</v>
      </c>
      <c r="J46" t="s" s="7">
        <v>330</v>
      </c>
      <c r="K46" s="8"/>
      <c r="L46" t="s" s="7">
        <v>331</v>
      </c>
      <c r="M46" t="s" s="7">
        <v>332</v>
      </c>
      <c r="N46" t="s" s="7">
        <f>HYPERLINK("https://electionmgmt.vermont.gov/TFA/DownLoadFinancialDisclosure?FileName=Barbara Rachelson Financial Disclosure_c0b3861b-18ff-48fc-8607-e030006c4be3.pdf","Barbara Rachelson Financial Disclosure_c0b3861b-18ff-48fc-8607-e030006c4be3.pdf")</f>
        <v>333</v>
      </c>
    </row>
    <row r="47" ht="17" customHeight="1">
      <c r="A47" t="s" s="4">
        <v>14</v>
      </c>
      <c r="B47" t="s" s="5">
        <v>327</v>
      </c>
      <c r="C47" t="s" s="7">
        <v>334</v>
      </c>
      <c r="D47" t="s" s="7">
        <v>307</v>
      </c>
      <c r="E47" t="s" s="7">
        <v>18</v>
      </c>
      <c r="F47" t="s" s="7">
        <v>335</v>
      </c>
      <c r="G47" t="s" s="7">
        <v>307</v>
      </c>
      <c r="H47" t="s" s="7">
        <v>21</v>
      </c>
      <c r="I47" t="s" s="7">
        <v>309</v>
      </c>
      <c r="J47" t="s" s="7">
        <v>336</v>
      </c>
      <c r="K47" s="8"/>
      <c r="L47" t="s" s="7">
        <v>337</v>
      </c>
      <c r="M47" t="s" s="7">
        <v>338</v>
      </c>
      <c r="N47" t="s" s="7">
        <f>HYPERLINK("https://electionmgmt.vermont.gov/TFA/DownLoadFinancialDisclosure?FileName=Mary-Katherine Stone Financial Disclosure_4c260cae-0368-4383-b681-38f310f765e1.pdf","Mary-Katherine Stone Financial Disclosure_4c260cae-0368-4383-b681-38f310f765e1.pdf")</f>
        <v>339</v>
      </c>
    </row>
    <row r="48" ht="17" customHeight="1">
      <c r="A48" t="s" s="4">
        <v>14</v>
      </c>
      <c r="B48" t="s" s="5">
        <v>340</v>
      </c>
      <c r="C48" t="s" s="6">
        <v>341</v>
      </c>
      <c r="D48" t="s" s="7">
        <v>307</v>
      </c>
      <c r="E48" t="s" s="7">
        <v>18</v>
      </c>
      <c r="F48" t="s" s="7">
        <v>342</v>
      </c>
      <c r="G48" t="s" s="7">
        <v>307</v>
      </c>
      <c r="H48" t="s" s="7">
        <v>21</v>
      </c>
      <c r="I48" t="s" s="7">
        <v>309</v>
      </c>
      <c r="J48" t="s" s="7">
        <v>343</v>
      </c>
      <c r="K48" s="8"/>
      <c r="L48" t="s" s="7">
        <v>344</v>
      </c>
      <c r="M48" t="s" s="7">
        <v>345</v>
      </c>
      <c r="N48" t="s" s="7">
        <f>HYPERLINK("https://electionmgmt.vermont.gov/TFA/DownLoadFinancialDisclosure?FileName=Brian Cina Financial Disclosure_51b0ea65-826b-4a06-95ee-f3ae537e7496.pdf","Brian Cina Financial Disclosure_51b0ea65-826b-4a06-95ee-f3ae537e7496.pdf")</f>
        <v>346</v>
      </c>
    </row>
    <row r="49" ht="17" customHeight="1">
      <c r="A49" t="s" s="4">
        <v>14</v>
      </c>
      <c r="B49" t="s" s="5">
        <v>340</v>
      </c>
      <c r="C49" t="s" s="7">
        <v>347</v>
      </c>
      <c r="D49" t="s" s="7">
        <v>307</v>
      </c>
      <c r="E49" t="s" s="7">
        <v>18</v>
      </c>
      <c r="F49" t="s" s="7">
        <v>348</v>
      </c>
      <c r="G49" t="s" s="7">
        <v>307</v>
      </c>
      <c r="H49" t="s" s="7">
        <v>21</v>
      </c>
      <c r="I49" t="s" s="7">
        <v>309</v>
      </c>
      <c r="J49" t="s" s="7">
        <v>349</v>
      </c>
      <c r="K49" s="8"/>
      <c r="L49" t="s" s="7">
        <v>350</v>
      </c>
      <c r="M49" t="s" s="7">
        <v>351</v>
      </c>
      <c r="N49" t="s" s="7">
        <f>HYPERLINK("https://electionmgmt.vermont.gov/TFA/DownLoadFinancialDisclosure?FileName=Troy Headrick Financial Disclosure_362b0fe4-4c84-46a1-8ea5-0134a09a0353.pdf","Troy Headrick Financial Disclosure_362b0fe4-4c84-46a1-8ea5-0134a09a0353.pdf")</f>
        <v>352</v>
      </c>
    </row>
    <row r="50" ht="17" customHeight="1">
      <c r="A50" t="s" s="4">
        <v>14</v>
      </c>
      <c r="B50" t="s" s="5">
        <v>353</v>
      </c>
      <c r="C50" t="s" s="6">
        <v>354</v>
      </c>
      <c r="D50" t="s" s="7">
        <v>307</v>
      </c>
      <c r="E50" t="s" s="7">
        <v>18</v>
      </c>
      <c r="F50" t="s" s="7">
        <v>355</v>
      </c>
      <c r="G50" t="s" s="7">
        <v>307</v>
      </c>
      <c r="H50" t="s" s="7">
        <v>21</v>
      </c>
      <c r="I50" t="s" s="7">
        <v>309</v>
      </c>
      <c r="J50" t="s" s="7">
        <v>356</v>
      </c>
      <c r="K50" s="8"/>
      <c r="L50" t="s" s="7">
        <v>357</v>
      </c>
      <c r="M50" t="s" s="7">
        <v>358</v>
      </c>
      <c r="N50" t="s" s="7">
        <f>HYPERLINK("https://electionmgmt.vermont.gov/TFA/DownLoadFinancialDisclosure?FileName=Jill Krowinski Financial Disclosure_537c66a2-1070-4d27-89b5-a6c633687546.pdf","Jill Krowinski Financial Disclosure_537c66a2-1070-4d27-89b5-a6c633687546.pdf")</f>
        <v>359</v>
      </c>
    </row>
    <row r="51" ht="17" customHeight="1">
      <c r="A51" t="s" s="4">
        <v>14</v>
      </c>
      <c r="B51" t="s" s="5">
        <v>353</v>
      </c>
      <c r="C51" t="s" s="7">
        <v>360</v>
      </c>
      <c r="D51" t="s" s="7">
        <v>307</v>
      </c>
      <c r="E51" t="s" s="7">
        <v>18</v>
      </c>
      <c r="F51" t="s" s="7">
        <v>361</v>
      </c>
      <c r="G51" t="s" s="7">
        <v>307</v>
      </c>
      <c r="H51" t="s" s="7">
        <v>21</v>
      </c>
      <c r="I51" t="s" s="7">
        <v>309</v>
      </c>
      <c r="J51" t="s" s="7">
        <v>362</v>
      </c>
      <c r="K51" s="8"/>
      <c r="L51" t="s" s="7">
        <v>363</v>
      </c>
      <c r="M51" t="s" s="7">
        <v>364</v>
      </c>
      <c r="N51" t="s" s="7">
        <f>HYPERLINK("https://electionmgmt.vermont.gov/TFA/DownLoadFinancialDisclosure?FileName=Kate Logan Financial Discloure_f490d4a9-ec60-4715-b3ef-15d16e907903.pdf","Kate Logan Financial Discloure_f490d4a9-ec60-4715-b3ef-15d16e907903.pdf")</f>
        <v>365</v>
      </c>
    </row>
    <row r="52" ht="17" customHeight="1">
      <c r="A52" t="s" s="4">
        <v>14</v>
      </c>
      <c r="B52" t="s" s="5">
        <v>366</v>
      </c>
      <c r="C52" t="s" s="6">
        <v>367</v>
      </c>
      <c r="D52" t="s" s="7">
        <v>307</v>
      </c>
      <c r="E52" t="s" s="7">
        <v>18</v>
      </c>
      <c r="F52" t="s" s="7">
        <v>368</v>
      </c>
      <c r="G52" t="s" s="7">
        <v>307</v>
      </c>
      <c r="H52" t="s" s="7">
        <v>21</v>
      </c>
      <c r="I52" t="s" s="7">
        <v>309</v>
      </c>
      <c r="J52" t="s" s="7">
        <v>369</v>
      </c>
      <c r="K52" s="8"/>
      <c r="L52" t="s" s="7">
        <v>370</v>
      </c>
      <c r="M52" t="s" s="7">
        <v>371</v>
      </c>
      <c r="N52" t="s" s="7">
        <f>HYPERLINK("https://electionmgmt.vermont.gov/TFA/DownLoadFinancialDisclosure?FileName=Emma Mulvaney-Stanak Financial DIsclosure_1651c564-0fe2-42eb-beed-1fe0d08d53a8.pdf","Emma Mulvaney-Stanak Financial DIsclosure_1651c564-0fe2-42eb-beed-1fe0d08d53a8.pdf")</f>
        <v>372</v>
      </c>
    </row>
    <row r="53" ht="17" customHeight="1">
      <c r="A53" t="s" s="4">
        <v>14</v>
      </c>
      <c r="B53" t="s" s="5">
        <v>373</v>
      </c>
      <c r="C53" t="s" s="6">
        <v>374</v>
      </c>
      <c r="D53" t="s" s="7">
        <v>307</v>
      </c>
      <c r="E53" t="s" s="7">
        <v>18</v>
      </c>
      <c r="F53" t="s" s="7">
        <v>375</v>
      </c>
      <c r="G53" t="s" s="7">
        <v>307</v>
      </c>
      <c r="H53" t="s" s="7">
        <v>21</v>
      </c>
      <c r="I53" t="s" s="7">
        <v>376</v>
      </c>
      <c r="J53" t="s" s="7">
        <v>377</v>
      </c>
      <c r="K53" s="8"/>
      <c r="L53" t="s" s="7">
        <v>378</v>
      </c>
      <c r="M53" s="8"/>
      <c r="N53" t="s" s="7">
        <f>HYPERLINK("https://electionmgmt.vermont.gov/TFA/DownLoadFinancialDisclosure?FileName=Ode - Financial Disclosure_618f5ff5-4f76-4965-b462-c527cb6515f1.pdf","Ode - Financial Disclosure_618f5ff5-4f76-4965-b462-c527cb6515f1.pdf")</f>
        <v>379</v>
      </c>
    </row>
    <row r="54" ht="17" customHeight="1">
      <c r="A54" t="s" s="4">
        <v>14</v>
      </c>
      <c r="B54" t="s" s="5">
        <v>373</v>
      </c>
      <c r="C54" t="s" s="6">
        <v>380</v>
      </c>
      <c r="D54" t="s" s="7">
        <v>307</v>
      </c>
      <c r="E54" t="s" s="7">
        <v>18</v>
      </c>
      <c r="F54" t="s" s="7">
        <v>381</v>
      </c>
      <c r="G54" t="s" s="7">
        <v>307</v>
      </c>
      <c r="H54" t="s" s="7">
        <v>21</v>
      </c>
      <c r="I54" t="s" s="7">
        <v>376</v>
      </c>
      <c r="J54" s="8"/>
      <c r="K54" s="8"/>
      <c r="L54" t="s" s="7">
        <v>382</v>
      </c>
      <c r="M54" t="s" s="7">
        <v>383</v>
      </c>
      <c r="N54" t="s" s="7">
        <f>HYPERLINK("https://electionmgmt.vermont.gov/TFA/DownLoadFinancialDisclosure?FileName=Robert Hooper Financial Disclosure_39240e31-9a3e-420f-9cb3-918e539f4dad.pdf","Robert Hooper Financial Disclosure_39240e31-9a3e-420f-9cb3-918e539f4dad.pdf")</f>
        <v>384</v>
      </c>
    </row>
    <row r="55" ht="17" customHeight="1">
      <c r="A55" t="s" s="4">
        <v>14</v>
      </c>
      <c r="B55" t="s" s="5">
        <v>385</v>
      </c>
      <c r="C55" t="s" s="6">
        <v>386</v>
      </c>
      <c r="D55" t="s" s="7">
        <v>387</v>
      </c>
      <c r="E55" t="s" s="7">
        <v>18</v>
      </c>
      <c r="F55" t="s" s="7">
        <v>388</v>
      </c>
      <c r="G55" t="s" s="7">
        <v>387</v>
      </c>
      <c r="H55" t="s" s="7">
        <v>21</v>
      </c>
      <c r="I55" t="s" s="7">
        <v>389</v>
      </c>
      <c r="J55" t="s" s="7">
        <v>390</v>
      </c>
      <c r="K55" t="s" s="7">
        <v>391</v>
      </c>
      <c r="L55" t="s" s="7">
        <v>392</v>
      </c>
      <c r="M55" s="8"/>
      <c r="N55" t="s" s="7">
        <f>HYPERLINK("https://electionmgmt.vermont.gov/TFA/DownLoadFinancialDisclosure?FileName=DOC052622-001_60ff9931-958d-4d5c-916b-49cf83a35925.pdf","DOC052622-001_60ff9931-958d-4d5c-916b-49cf83a35925.pdf")</f>
        <v>393</v>
      </c>
    </row>
    <row r="56" ht="17" customHeight="1">
      <c r="A56" t="s" s="4">
        <v>14</v>
      </c>
      <c r="B56" t="s" s="9">
        <v>385</v>
      </c>
      <c r="C56" t="s" s="17">
        <v>394</v>
      </c>
      <c r="D56" t="s" s="10">
        <v>387</v>
      </c>
      <c r="E56" t="s" s="10">
        <v>52</v>
      </c>
      <c r="F56" t="s" s="10">
        <v>395</v>
      </c>
      <c r="G56" t="s" s="10">
        <v>387</v>
      </c>
      <c r="H56" t="s" s="10">
        <v>21</v>
      </c>
      <c r="I56" t="s" s="10">
        <v>389</v>
      </c>
      <c r="J56" t="s" s="10">
        <v>396</v>
      </c>
      <c r="K56" t="s" s="10">
        <v>396</v>
      </c>
      <c r="L56" s="11"/>
      <c r="M56" t="s" s="10">
        <v>397</v>
      </c>
      <c r="N56" t="s" s="10">
        <f>HYPERLINK("https://electionmgmt.vermont.gov/TFA/DownLoadFinancialDisclosure?FileName=DOC052622-002_45365472-47f4-402b-85d2-bb6e387e44f6.pdf","DOC052622-002_45365472-47f4-402b-85d2-bb6e387e44f6.pdf")</f>
        <v>398</v>
      </c>
    </row>
    <row r="57" ht="17" customHeight="1">
      <c r="A57" t="s" s="4">
        <v>14</v>
      </c>
      <c r="B57" t="s" s="5">
        <v>399</v>
      </c>
      <c r="C57" t="s" s="7">
        <v>400</v>
      </c>
      <c r="D57" t="s" s="7">
        <v>401</v>
      </c>
      <c r="E57" t="s" s="7">
        <v>18</v>
      </c>
      <c r="F57" t="s" s="7">
        <v>402</v>
      </c>
      <c r="G57" t="s" s="7">
        <v>401</v>
      </c>
      <c r="H57" t="s" s="7">
        <v>21</v>
      </c>
      <c r="I57" t="s" s="7">
        <v>403</v>
      </c>
      <c r="J57" s="8"/>
      <c r="K57" s="8"/>
      <c r="L57" t="s" s="7">
        <v>404</v>
      </c>
      <c r="M57" t="s" s="7">
        <v>405</v>
      </c>
      <c r="N57" t="s" s="7">
        <f>HYPERLINK("https://electionmgmt.vermont.gov/TFA/DownLoadFinancialDisclosure?FileName=ARSENAULT_FINANCIAL07654520220525141128_07db8dc6-dd10-45d1-814e-9ce07cbf4141.pdf","ARSENAULT_FINANCIAL07654520220525141128_07db8dc6-dd10-45d1-814e-9ce07cbf4141.pdf")</f>
        <v>406</v>
      </c>
    </row>
    <row r="58" ht="17" customHeight="1">
      <c r="A58" t="s" s="4">
        <v>14</v>
      </c>
      <c r="B58" t="s" s="5">
        <v>399</v>
      </c>
      <c r="C58" t="s" s="6">
        <v>407</v>
      </c>
      <c r="D58" t="s" s="7">
        <v>401</v>
      </c>
      <c r="E58" t="s" s="7">
        <v>18</v>
      </c>
      <c r="F58" t="s" s="7">
        <v>408</v>
      </c>
      <c r="G58" t="s" s="7">
        <v>401</v>
      </c>
      <c r="H58" t="s" s="7">
        <v>21</v>
      </c>
      <c r="I58" t="s" s="7">
        <v>403</v>
      </c>
      <c r="J58" s="8"/>
      <c r="K58" s="8"/>
      <c r="L58" t="s" s="7">
        <v>409</v>
      </c>
      <c r="M58" t="s" s="7">
        <v>410</v>
      </c>
      <c r="N58" t="s" s="7">
        <f>HYPERLINK("https://electionmgmt.vermont.gov/TFA/DownLoadFinancialDisclosure?FileName=doc07636320220523101004_b32bbc06-69c0-4ecc-8489-d141b6b1d78e.pdf","doc07636320220523101004_b32bbc06-69c0-4ecc-8489-d141b6b1d78e.pdf")</f>
        <v>411</v>
      </c>
    </row>
    <row r="59" ht="17" customHeight="1">
      <c r="A59" t="s" s="4">
        <v>14</v>
      </c>
      <c r="B59" t="s" s="5">
        <v>412</v>
      </c>
      <c r="C59" t="s" s="6">
        <v>413</v>
      </c>
      <c r="D59" t="s" s="7">
        <v>387</v>
      </c>
      <c r="E59" t="s" s="7">
        <v>18</v>
      </c>
      <c r="F59" t="s" s="7">
        <v>414</v>
      </c>
      <c r="G59" t="s" s="7">
        <v>387</v>
      </c>
      <c r="H59" t="s" s="7">
        <v>21</v>
      </c>
      <c r="I59" t="s" s="7">
        <v>389</v>
      </c>
      <c r="J59" t="s" s="7">
        <v>415</v>
      </c>
      <c r="K59" t="s" s="7">
        <v>415</v>
      </c>
      <c r="L59" t="s" s="7">
        <v>416</v>
      </c>
      <c r="M59" t="s" s="7">
        <v>417</v>
      </c>
      <c r="N59" t="s" s="7">
        <f>HYPERLINK("https://electionmgmt.vermont.gov/TFA/DownLoadFinancialDisclosure?FileName=DOC052622-003_884d8528-3047-412a-abf9-91c0bdd27136.pdf","DOC052622-003_884d8528-3047-412a-abf9-91c0bdd27136.pdf")</f>
        <v>418</v>
      </c>
    </row>
    <row r="60" ht="17" customHeight="1">
      <c r="A60" t="s" s="4">
        <v>14</v>
      </c>
      <c r="B60" t="s" s="9">
        <v>412</v>
      </c>
      <c r="C60" t="s" s="10">
        <v>419</v>
      </c>
      <c r="D60" t="s" s="10">
        <v>387</v>
      </c>
      <c r="E60" t="s" s="10">
        <v>52</v>
      </c>
      <c r="F60" t="s" s="10">
        <v>420</v>
      </c>
      <c r="G60" t="s" s="10">
        <v>387</v>
      </c>
      <c r="H60" t="s" s="10">
        <v>21</v>
      </c>
      <c r="I60" t="s" s="10">
        <v>389</v>
      </c>
      <c r="J60" t="s" s="10">
        <v>421</v>
      </c>
      <c r="K60" t="s" s="10">
        <v>421</v>
      </c>
      <c r="L60" t="s" s="10">
        <v>422</v>
      </c>
      <c r="M60" t="s" s="10">
        <v>423</v>
      </c>
      <c r="N60" t="s" s="10">
        <f>HYPERLINK("https://electionmgmt.vermont.gov/TFA/DownLoadFinancialDisclosure?FileName=DOC052622_008b6374-6804-4a21-bccb-797a1ef8824f.pdf","DOC052622_008b6374-6804-4a21-bccb-797a1ef8824f.pdf")</f>
        <v>424</v>
      </c>
    </row>
    <row r="61" ht="17" customHeight="1">
      <c r="A61" t="s" s="4">
        <v>14</v>
      </c>
      <c r="B61" t="s" s="5">
        <v>412</v>
      </c>
      <c r="C61" t="s" s="6">
        <v>425</v>
      </c>
      <c r="D61" t="s" s="7">
        <v>387</v>
      </c>
      <c r="E61" t="s" s="7">
        <v>18</v>
      </c>
      <c r="F61" t="s" s="7">
        <v>426</v>
      </c>
      <c r="G61" t="s" s="7">
        <v>387</v>
      </c>
      <c r="H61" t="s" s="7">
        <v>21</v>
      </c>
      <c r="I61" t="s" s="7">
        <v>389</v>
      </c>
      <c r="J61" t="s" s="7">
        <v>427</v>
      </c>
      <c r="K61" t="s" s="7">
        <v>427</v>
      </c>
      <c r="L61" t="s" s="7">
        <v>428</v>
      </c>
      <c r="M61" t="s" s="7">
        <v>429</v>
      </c>
      <c r="N61" t="s" s="7">
        <f>HYPERLINK("https://electionmgmt.vermont.gov/TFA/DownLoadFinancialDisclosure?FileName=DOC052422_b682e45a-8ec7-4af7-a2ad-eb028ca6d727.pdf","DOC052422_b682e45a-8ec7-4af7-a2ad-eb028ca6d727.pdf")</f>
        <v>430</v>
      </c>
    </row>
    <row r="62" ht="17" customHeight="1">
      <c r="A62" t="s" s="4">
        <v>14</v>
      </c>
      <c r="B62" t="s" s="4">
        <v>431</v>
      </c>
      <c r="C62" t="s" s="12">
        <v>432</v>
      </c>
      <c r="D62" t="s" s="12">
        <v>433</v>
      </c>
      <c r="E62" t="s" s="12">
        <v>129</v>
      </c>
      <c r="F62" t="s" s="12">
        <v>434</v>
      </c>
      <c r="G62" t="s" s="12">
        <v>433</v>
      </c>
      <c r="H62" t="s" s="12">
        <v>21</v>
      </c>
      <c r="I62" t="s" s="12">
        <v>435</v>
      </c>
      <c r="J62" t="s" s="12">
        <v>436</v>
      </c>
      <c r="K62" s="13"/>
      <c r="L62" s="13"/>
      <c r="M62" t="s" s="12">
        <v>437</v>
      </c>
      <c r="N62" t="s" s="20">
        <f>HYPERLINK("https://electionmgmt.vermont.gov/TFA/DownLoadFinancialDisclosure?FileName=Matte Jordan Chitt 21 FD_89873d92-6f70-4210-bb4c-b0f0508de857.pdf","Matte Jordan Chitt 21 FD_89873d92-6f70-4210-bb4c-b0f0508de857.pdf")</f>
        <v>438</v>
      </c>
    </row>
    <row r="63" ht="17" customHeight="1">
      <c r="A63" t="s" s="4">
        <v>14</v>
      </c>
      <c r="B63" t="s" s="5">
        <v>431</v>
      </c>
      <c r="C63" t="s" s="6">
        <v>439</v>
      </c>
      <c r="D63" t="s" s="7">
        <v>433</v>
      </c>
      <c r="E63" t="s" s="7">
        <v>18</v>
      </c>
      <c r="F63" t="s" s="7">
        <v>440</v>
      </c>
      <c r="G63" t="s" s="7">
        <v>433</v>
      </c>
      <c r="H63" t="s" s="7">
        <v>21</v>
      </c>
      <c r="I63" t="s" s="7">
        <v>435</v>
      </c>
      <c r="J63" t="s" s="7">
        <v>441</v>
      </c>
      <c r="K63" t="s" s="7">
        <v>441</v>
      </c>
      <c r="L63" t="s" s="7">
        <v>442</v>
      </c>
      <c r="M63" t="s" s="7">
        <v>443</v>
      </c>
      <c r="N63" t="s" s="7">
        <f>HYPERLINK("https://electionmgmt.vermont.gov/TFA/DownLoadFinancialDisclosure?FileName=Small-Consent of Candidate_0723b8e9-9812-429a-bbe5-a0a2c014c5e0.pdf","Small-Consent of Candidate_0723b8e9-9812-429a-bbe5-a0a2c014c5e0.pdf")</f>
        <v>444</v>
      </c>
    </row>
    <row r="64" ht="17" customHeight="1">
      <c r="A64" t="s" s="4">
        <v>14</v>
      </c>
      <c r="B64" t="s" s="5">
        <v>431</v>
      </c>
      <c r="C64" t="s" s="7">
        <v>445</v>
      </c>
      <c r="D64" t="s" s="7">
        <v>433</v>
      </c>
      <c r="E64" t="s" s="7">
        <v>18</v>
      </c>
      <c r="F64" t="s" s="7">
        <v>446</v>
      </c>
      <c r="G64" t="s" s="7">
        <v>433</v>
      </c>
      <c r="H64" t="s" s="7">
        <v>21</v>
      </c>
      <c r="I64" t="s" s="7">
        <v>435</v>
      </c>
      <c r="J64" t="s" s="7">
        <v>447</v>
      </c>
      <c r="K64" t="s" s="7">
        <v>447</v>
      </c>
      <c r="L64" t="s" s="7">
        <v>448</v>
      </c>
      <c r="M64" t="s" s="7">
        <v>449</v>
      </c>
      <c r="N64" t="s" s="7">
        <f>HYPERLINK("https://electionmgmt.vermont.gov/TFA/DownLoadFinancialDisclosure?FileName=Berbeco Financial 2022_69d37699-a7a2-4afc-be02-67a8174de0f2.pdf","Berbeco Financial 2022_69d37699-a7a2-4afc-be02-67a8174de0f2.pdf")</f>
        <v>450</v>
      </c>
    </row>
    <row r="65" ht="17" customHeight="1">
      <c r="A65" t="s" s="4">
        <v>14</v>
      </c>
      <c r="B65" t="s" s="5">
        <v>451</v>
      </c>
      <c r="C65" t="s" s="6">
        <v>452</v>
      </c>
      <c r="D65" t="s" s="7">
        <v>453</v>
      </c>
      <c r="E65" t="s" s="7">
        <v>18</v>
      </c>
      <c r="F65" t="s" s="7">
        <v>454</v>
      </c>
      <c r="G65" t="s" s="7">
        <v>455</v>
      </c>
      <c r="H65" t="s" s="7">
        <v>21</v>
      </c>
      <c r="I65" t="s" s="7">
        <v>456</v>
      </c>
      <c r="J65" t="s" s="7">
        <v>457</v>
      </c>
      <c r="K65" t="s" s="7">
        <v>457</v>
      </c>
      <c r="L65" t="s" s="7">
        <v>458</v>
      </c>
      <c r="M65" t="s" s="7">
        <v>459</v>
      </c>
      <c r="N65" t="s" s="7">
        <f>HYPERLINK("https://electionmgmt.vermont.gov/TFA/DownLoadFinancialDisclosure?FileName=dolan_financial_chit22_f2fcab7e-b200-4456-b19d-32dcf4b004a3.pdf","dolan_financial_chit22_f2fcab7e-b200-4456-b19d-32dcf4b004a3.pdf")</f>
        <v>460</v>
      </c>
    </row>
    <row r="66" ht="17" customHeight="1">
      <c r="A66" t="s" s="4">
        <v>14</v>
      </c>
      <c r="B66" t="s" s="9">
        <v>451</v>
      </c>
      <c r="C66" t="s" s="10">
        <v>461</v>
      </c>
      <c r="D66" t="s" s="10">
        <v>453</v>
      </c>
      <c r="E66" t="s" s="10">
        <v>52</v>
      </c>
      <c r="F66" t="s" s="10">
        <v>462</v>
      </c>
      <c r="G66" t="s" s="10">
        <v>455</v>
      </c>
      <c r="H66" t="s" s="10">
        <v>21</v>
      </c>
      <c r="I66" t="s" s="10">
        <v>463</v>
      </c>
      <c r="J66" t="s" s="10">
        <v>464</v>
      </c>
      <c r="K66" t="s" s="10">
        <v>464</v>
      </c>
      <c r="L66" t="s" s="10">
        <v>465</v>
      </c>
      <c r="M66" t="s" s="10">
        <v>466</v>
      </c>
      <c r="N66" t="s" s="10">
        <f>HYPERLINK("https://electionmgmt.vermont.gov/TFA/DownLoadFinancialDisclosure?FileName=manley_financial_Chit22_714b00d6-adc0-4249-99ae-5d4c5145712a.pdf","manley_financial_Chit22_714b00d6-adc0-4249-99ae-5d4c5145712a.pdf")</f>
        <v>467</v>
      </c>
    </row>
    <row r="67" ht="17" customHeight="1">
      <c r="A67" t="s" s="4">
        <v>14</v>
      </c>
      <c r="B67" t="s" s="9">
        <v>451</v>
      </c>
      <c r="C67" t="s" s="10">
        <v>468</v>
      </c>
      <c r="D67" t="s" s="10">
        <v>469</v>
      </c>
      <c r="E67" t="s" s="10">
        <v>52</v>
      </c>
      <c r="F67" s="11"/>
      <c r="G67" s="11"/>
      <c r="H67" s="11"/>
      <c r="I67" s="10"/>
      <c r="J67" s="11"/>
      <c r="K67" s="11"/>
      <c r="L67" s="11"/>
      <c r="M67" s="11"/>
      <c r="N67" s="11"/>
    </row>
    <row r="68" ht="17" customHeight="1">
      <c r="A68" t="s" s="4">
        <v>14</v>
      </c>
      <c r="B68" t="s" s="5">
        <v>451</v>
      </c>
      <c r="C68" t="s" s="6">
        <v>470</v>
      </c>
      <c r="D68" t="s" s="7">
        <v>453</v>
      </c>
      <c r="E68" t="s" s="7">
        <v>18</v>
      </c>
      <c r="F68" t="s" s="7">
        <v>471</v>
      </c>
      <c r="G68" t="s" s="7">
        <v>472</v>
      </c>
      <c r="H68" t="s" s="7">
        <v>21</v>
      </c>
      <c r="I68" t="s" s="7">
        <v>456</v>
      </c>
      <c r="J68" t="s" s="7">
        <v>473</v>
      </c>
      <c r="K68" t="s" s="7">
        <v>473</v>
      </c>
      <c r="L68" t="s" s="7">
        <v>474</v>
      </c>
      <c r="M68" t="s" s="7">
        <v>475</v>
      </c>
      <c r="N68" t="s" s="7">
        <f>HYPERLINK("https://electionmgmt.vermont.gov/TFA/DownLoadFinancialDisclosure?FileName=houghton_financial_chit22_0bb5995e-1656-4641-8c31-cfa86d215e5f.pdf","houghton_financial_chit22_0bb5995e-1656-4641-8c31-cfa86d215e5f.pdf")</f>
        <v>476</v>
      </c>
    </row>
    <row r="69" ht="17" customHeight="1">
      <c r="A69" t="s" s="4">
        <v>14</v>
      </c>
      <c r="B69" t="s" s="14">
        <v>477</v>
      </c>
      <c r="C69" t="s" s="15">
        <v>478</v>
      </c>
      <c r="D69" t="s" s="10">
        <v>469</v>
      </c>
      <c r="E69" t="s" s="10">
        <v>52</v>
      </c>
      <c r="F69" s="8"/>
      <c r="G69" s="8"/>
      <c r="H69" s="8"/>
      <c r="I69" s="7"/>
      <c r="J69" s="8"/>
      <c r="K69" s="8"/>
      <c r="L69" s="8"/>
      <c r="M69" s="8"/>
      <c r="N69" s="8"/>
    </row>
    <row r="70" ht="17" customHeight="1">
      <c r="A70" t="s" s="4">
        <v>14</v>
      </c>
      <c r="B70" t="s" s="14">
        <v>477</v>
      </c>
      <c r="C70" t="s" s="15">
        <v>479</v>
      </c>
      <c r="D70" t="s" s="10">
        <v>469</v>
      </c>
      <c r="E70" t="s" s="10">
        <v>52</v>
      </c>
      <c r="F70" s="8"/>
      <c r="G70" s="8"/>
      <c r="H70" s="8"/>
      <c r="I70" s="7"/>
      <c r="J70" s="8"/>
      <c r="K70" s="8"/>
      <c r="L70" s="8"/>
      <c r="M70" s="8"/>
      <c r="N70" s="8"/>
    </row>
    <row r="71" ht="17" customHeight="1">
      <c r="A71" t="s" s="4">
        <v>14</v>
      </c>
      <c r="B71" t="s" s="5">
        <v>477</v>
      </c>
      <c r="C71" t="s" s="6">
        <v>480</v>
      </c>
      <c r="D71" t="s" s="7">
        <v>481</v>
      </c>
      <c r="E71" t="s" s="7">
        <v>18</v>
      </c>
      <c r="F71" t="s" s="7">
        <v>482</v>
      </c>
      <c r="G71" t="s" s="7">
        <v>455</v>
      </c>
      <c r="H71" t="s" s="7">
        <v>21</v>
      </c>
      <c r="I71" t="s" s="7">
        <v>456</v>
      </c>
      <c r="J71" t="s" s="7">
        <v>483</v>
      </c>
      <c r="K71" t="s" s="7">
        <v>483</v>
      </c>
      <c r="L71" t="s" s="7">
        <v>484</v>
      </c>
      <c r="M71" s="8"/>
      <c r="N71" t="s" s="7">
        <f>HYPERLINK("https://electionmgmt.vermont.gov/TFA/DownLoadFinancialDisclosure?FileName=garofano_financial_chit23_8c608717-6263-43c2-8573-1e4ffb019bb9.pdf","garofano_financial_chit23_8c608717-6263-43c2-8573-1e4ffb019bb9.pdf")</f>
        <v>485</v>
      </c>
    </row>
    <row r="72" ht="17" customHeight="1">
      <c r="A72" t="s" s="4">
        <v>14</v>
      </c>
      <c r="B72" t="s" s="5">
        <v>477</v>
      </c>
      <c r="C72" t="s" s="7">
        <v>486</v>
      </c>
      <c r="D72" t="s" s="7">
        <v>481</v>
      </c>
      <c r="E72" t="s" s="7">
        <v>18</v>
      </c>
      <c r="F72" t="s" s="7">
        <v>487</v>
      </c>
      <c r="G72" t="s" s="7">
        <v>472</v>
      </c>
      <c r="H72" t="s" s="7">
        <v>21</v>
      </c>
      <c r="I72" t="s" s="7">
        <v>488</v>
      </c>
      <c r="J72" t="s" s="7">
        <v>489</v>
      </c>
      <c r="K72" t="s" s="7">
        <v>489</v>
      </c>
      <c r="L72" t="s" s="7">
        <v>490</v>
      </c>
      <c r="M72" t="s" s="7">
        <v>491</v>
      </c>
      <c r="N72" t="s" s="7">
        <f>HYPERLINK("https://electionmgmt.vermont.gov/TFA/DownLoadFinancialDisclosure?FileName=dodge_financial_Chit23_b9d50c8b-da35-4dfe-bac4-5324fdae4f72.pdf","dodge_financial_Chit23_b9d50c8b-da35-4dfe-bac4-5324fdae4f72.pdf")</f>
        <v>492</v>
      </c>
    </row>
    <row r="73" ht="17" customHeight="1">
      <c r="A73" t="s" s="4">
        <v>14</v>
      </c>
      <c r="B73" t="s" s="9">
        <v>493</v>
      </c>
      <c r="C73" t="s" s="10">
        <v>494</v>
      </c>
      <c r="D73" t="s" s="10">
        <v>481</v>
      </c>
      <c r="E73" t="s" s="10">
        <v>52</v>
      </c>
      <c r="F73" t="s" s="10">
        <v>495</v>
      </c>
      <c r="G73" t="s" s="10">
        <v>455</v>
      </c>
      <c r="H73" t="s" s="10">
        <v>21</v>
      </c>
      <c r="I73" t="s" s="10">
        <v>456</v>
      </c>
      <c r="J73" t="s" s="10">
        <v>496</v>
      </c>
      <c r="K73" t="s" s="10">
        <v>496</v>
      </c>
      <c r="L73" s="11"/>
      <c r="M73" s="11"/>
      <c r="N73" t="s" s="10">
        <f>HYPERLINK("https://electionmgmt.vermont.gov/TFA/DownLoadFinancialDisclosure?FileName=drury_financial_chit24_ecba9f77-dca9-487c-94ac-e7381d5939e0.pdf","drury_financial_chit24_ecba9f77-dca9-487c-94ac-e7381d5939e0.pdf")</f>
        <v>497</v>
      </c>
    </row>
    <row r="74" ht="17" customHeight="1">
      <c r="A74" t="s" s="4">
        <v>14</v>
      </c>
      <c r="B74" t="s" s="5">
        <v>493</v>
      </c>
      <c r="C74" t="s" s="6">
        <v>498</v>
      </c>
      <c r="D74" t="s" s="7">
        <v>481</v>
      </c>
      <c r="E74" t="s" s="7">
        <v>18</v>
      </c>
      <c r="F74" t="s" s="7">
        <v>499</v>
      </c>
      <c r="G74" t="s" s="7">
        <v>472</v>
      </c>
      <c r="H74" t="s" s="7">
        <v>21</v>
      </c>
      <c r="I74" t="s" s="7">
        <v>488</v>
      </c>
      <c r="J74" t="s" s="7">
        <v>500</v>
      </c>
      <c r="K74" t="s" s="7">
        <v>500</v>
      </c>
      <c r="L74" t="s" s="7">
        <v>501</v>
      </c>
      <c r="M74" t="s" s="7">
        <v>502</v>
      </c>
      <c r="N74" t="s" s="7">
        <f>HYPERLINK("https://electionmgmt.vermont.gov/TFA/DownLoadFinancialDisclosure?FileName=black_financial_chit24_54ca7046-11b2-4550-8b95-c2ca8e7e7975.pdf","black_financial_chit24_54ca7046-11b2-4550-8b95-c2ca8e7e7975.pdf")</f>
        <v>503</v>
      </c>
    </row>
    <row r="75" ht="17" customHeight="1">
      <c r="A75" t="s" s="4">
        <v>14</v>
      </c>
      <c r="B75" t="s" s="5">
        <v>504</v>
      </c>
      <c r="C75" t="s" s="7">
        <v>505</v>
      </c>
      <c r="D75" t="s" s="7">
        <v>506</v>
      </c>
      <c r="E75" t="s" s="7">
        <v>18</v>
      </c>
      <c r="F75" t="s" s="7">
        <v>507</v>
      </c>
      <c r="G75" t="s" s="7">
        <v>506</v>
      </c>
      <c r="H75" t="s" s="7">
        <v>21</v>
      </c>
      <c r="I75" t="s" s="7">
        <v>508</v>
      </c>
      <c r="J75" t="s" s="7">
        <v>509</v>
      </c>
      <c r="K75" s="8"/>
      <c r="L75" t="s" s="7">
        <v>510</v>
      </c>
      <c r="M75" t="s" s="7">
        <v>511</v>
      </c>
      <c r="N75" t="s" s="7">
        <f>HYPERLINK("https://electionmgmt.vermont.gov/TFA/DownLoadFinancialDisclosure?FileName=Julia_Andrews Financial Disclosure Statement_18fc5d2a-0c31-4c2e-a721-3df8d1478261.pdf","Julia_Andrews Financial Disclosure Statement_18fc5d2a-0c31-4c2e-a721-3df8d1478261.pdf")</f>
        <v>512</v>
      </c>
    </row>
    <row r="76" ht="17" customHeight="1">
      <c r="A76" t="s" s="4">
        <v>14</v>
      </c>
      <c r="B76" t="s" s="9">
        <v>504</v>
      </c>
      <c r="C76" t="s" s="10">
        <v>513</v>
      </c>
      <c r="D76" t="s" s="10">
        <v>514</v>
      </c>
      <c r="E76" t="s" s="10">
        <v>52</v>
      </c>
      <c r="F76" t="s" s="10">
        <v>515</v>
      </c>
      <c r="G76" t="s" s="10">
        <v>514</v>
      </c>
      <c r="H76" t="s" s="10">
        <v>21</v>
      </c>
      <c r="I76" t="s" s="10">
        <v>516</v>
      </c>
      <c r="J76" s="11"/>
      <c r="K76" t="s" s="10">
        <v>517</v>
      </c>
      <c r="L76" t="s" s="10">
        <v>518</v>
      </c>
      <c r="M76" s="11"/>
      <c r="N76" t="s" s="10">
        <f>HYPERLINK("https://electionmgmt.vermont.gov/TFA/DownLoadFinancialDisclosure?FileName=duquette financial documents_e74a1e17-1fbb-45bf-8627-2155514ab5c5.pdf","duquette financial documents_e74a1e17-1fbb-45bf-8627-2155514ab5c5.pdf")</f>
        <v>519</v>
      </c>
    </row>
    <row r="77" ht="17" customHeight="1">
      <c r="A77" t="s" s="4">
        <v>14</v>
      </c>
      <c r="B77" t="s" s="5">
        <v>520</v>
      </c>
      <c r="C77" t="s" s="6">
        <v>521</v>
      </c>
      <c r="D77" t="s" s="7">
        <v>522</v>
      </c>
      <c r="E77" t="s" s="7">
        <v>18</v>
      </c>
      <c r="F77" t="s" s="7">
        <v>523</v>
      </c>
      <c r="G77" t="s" s="7">
        <v>522</v>
      </c>
      <c r="H77" t="s" s="7">
        <v>21</v>
      </c>
      <c r="I77" t="s" s="7">
        <v>524</v>
      </c>
      <c r="J77" t="s" s="7">
        <v>525</v>
      </c>
      <c r="K77" s="8"/>
      <c r="L77" t="s" s="7">
        <v>526</v>
      </c>
      <c r="M77" s="8"/>
      <c r="N77" t="s" s="7">
        <f>HYPERLINK("https://electionmgmt.vermont.gov/TFA/DownLoadFinancialDisclosure?FileName=TS_20220524171230_d93664c4-522f-496d-b08a-6ab4b1ddc99a.pdf","TS_20220524171230_d93664c4-522f-496d-b08a-6ab4b1ddc99a.pdf")</f>
        <v>527</v>
      </c>
    </row>
    <row r="78" ht="17" customHeight="1">
      <c r="A78" t="s" s="4">
        <v>14</v>
      </c>
      <c r="B78" t="s" s="5">
        <v>520</v>
      </c>
      <c r="C78" t="s" s="7">
        <v>528</v>
      </c>
      <c r="D78" t="s" s="7">
        <v>529</v>
      </c>
      <c r="E78" t="s" s="7">
        <v>18</v>
      </c>
      <c r="F78" t="s" s="7">
        <v>530</v>
      </c>
      <c r="G78" t="s" s="7">
        <v>529</v>
      </c>
      <c r="H78" t="s" s="7">
        <v>21</v>
      </c>
      <c r="I78" t="s" s="7">
        <v>531</v>
      </c>
      <c r="J78" t="s" s="7">
        <v>532</v>
      </c>
      <c r="K78" s="8"/>
      <c r="L78" t="s" s="7">
        <v>533</v>
      </c>
      <c r="M78" s="8"/>
      <c r="N78" t="s" s="7">
        <f>HYPERLINK("https://electionmgmt.vermont.gov/TFA/DownLoadFinancialDisclosure?FileName=EG_20220524171925_2957f307-12b3-4fca-a0df-305b09cf2fc7.pdf","EG_20220524171925_2957f307-12b3-4fca-a0df-305b09cf2fc7.pdf")</f>
        <v>534</v>
      </c>
    </row>
    <row r="79" ht="17" customHeight="1">
      <c r="A79" t="s" s="4">
        <v>14</v>
      </c>
      <c r="B79" t="s" s="9">
        <v>535</v>
      </c>
      <c r="C79" t="s" s="10">
        <v>536</v>
      </c>
      <c r="D79" t="s" s="10">
        <v>537</v>
      </c>
      <c r="E79" t="s" s="10">
        <v>52</v>
      </c>
      <c r="F79" t="s" s="10">
        <v>538</v>
      </c>
      <c r="G79" t="s" s="10">
        <v>537</v>
      </c>
      <c r="H79" t="s" s="10">
        <v>21</v>
      </c>
      <c r="I79" t="s" s="10">
        <v>539</v>
      </c>
      <c r="J79" t="s" s="10">
        <v>540</v>
      </c>
      <c r="K79" s="11"/>
      <c r="L79" t="s" s="10">
        <v>541</v>
      </c>
      <c r="M79" s="11"/>
      <c r="N79" t="s" s="10">
        <f>HYPERLINK("https://electionmgmt.vermont.gov/TFA/DownLoadFinancialDisclosure?FileName=Toscano financial disclosure 2022_47fc4b5e-a251-4b34-8b3f-30ecb85ad08b.pdf","Toscano financial disclosure 2022_47fc4b5e-a251-4b34-8b3f-30ecb85ad08b.pdf")</f>
        <v>542</v>
      </c>
    </row>
    <row r="80" ht="17" customHeight="1">
      <c r="A80" t="s" s="4">
        <v>14</v>
      </c>
      <c r="B80" t="s" s="5">
        <v>535</v>
      </c>
      <c r="C80" t="s" s="7">
        <v>543</v>
      </c>
      <c r="D80" t="s" s="7">
        <v>537</v>
      </c>
      <c r="E80" t="s" s="7">
        <v>18</v>
      </c>
      <c r="F80" t="s" s="7">
        <v>544</v>
      </c>
      <c r="G80" t="s" s="7">
        <v>537</v>
      </c>
      <c r="H80" t="s" s="7">
        <v>21</v>
      </c>
      <c r="I80" t="s" s="7">
        <v>539</v>
      </c>
      <c r="J80" t="s" s="7">
        <v>545</v>
      </c>
      <c r="K80" s="8"/>
      <c r="L80" t="s" s="7">
        <v>546</v>
      </c>
      <c r="M80" s="8"/>
      <c r="N80" t="s" s="7">
        <f>HYPERLINK("https://electionmgmt.vermont.gov/TFA/DownLoadFinancialDisclosure?FileName=Pouech financial disclosure 2022_0d32557d-da65-4c2b-a160-e3a24b58dd5f.pdf","Pouech financial disclosure 2022_0d32557d-da65-4c2b-a160-e3a24b58dd5f.pdf")</f>
        <v>547</v>
      </c>
    </row>
    <row r="81" ht="17" customHeight="1">
      <c r="A81" t="s" s="4">
        <v>14</v>
      </c>
      <c r="B81" t="s" s="5">
        <v>548</v>
      </c>
      <c r="C81" t="s" s="7">
        <v>549</v>
      </c>
      <c r="D81" t="s" s="7">
        <v>550</v>
      </c>
      <c r="E81" t="s" s="7">
        <v>18</v>
      </c>
      <c r="F81" t="s" s="7">
        <v>551</v>
      </c>
      <c r="G81" t="s" s="7">
        <v>550</v>
      </c>
      <c r="H81" t="s" s="7">
        <v>21</v>
      </c>
      <c r="I81" t="s" s="7">
        <v>552</v>
      </c>
      <c r="J81" s="8"/>
      <c r="K81" s="8"/>
      <c r="L81" s="8"/>
      <c r="M81" s="8"/>
      <c r="N81" t="s" s="7">
        <f>HYPERLINK("https://electionmgmt.vermont.gov/TFA/DownLoadFinancialDisclosure?FileName=Chea Evans Financial Disclosure_45f73b3d-7838-417b-8fde-07db2d6a394c.pdf","Chea Evans Financial Disclosure_45f73b3d-7838-417b-8fde-07db2d6a394c.pdf")</f>
        <v>553</v>
      </c>
    </row>
    <row r="82" ht="17" customHeight="1">
      <c r="A82" t="s" s="4">
        <v>14</v>
      </c>
      <c r="B82" t="s" s="5">
        <v>554</v>
      </c>
      <c r="C82" t="s" s="7">
        <v>555</v>
      </c>
      <c r="D82" t="s" s="7">
        <v>556</v>
      </c>
      <c r="E82" t="s" s="7">
        <v>18</v>
      </c>
      <c r="F82" t="s" s="7">
        <v>557</v>
      </c>
      <c r="G82" t="s" s="7">
        <v>556</v>
      </c>
      <c r="H82" t="s" s="7">
        <v>21</v>
      </c>
      <c r="I82" t="s" s="7">
        <v>558</v>
      </c>
      <c r="J82" t="s" s="7">
        <v>559</v>
      </c>
      <c r="K82" t="s" s="7">
        <v>559</v>
      </c>
      <c r="L82" t="s" s="7">
        <v>560</v>
      </c>
      <c r="M82" s="8"/>
      <c r="N82" t="s" s="7">
        <f>HYPERLINK("https://electionmgmt.vermont.gov/TFA/DownLoadFinancialDisclosure?FileName=Lalley Financial Disclosure 2022_d42d9d2c-f66e-4457-b5da-0efb66608e3d.pdf","Lalley Financial Disclosure 2022_d42d9d2c-f66e-4457-b5da-0efb66608e3d.pdf")</f>
        <v>561</v>
      </c>
    </row>
    <row r="83" ht="17" customHeight="1">
      <c r="A83" t="s" s="4">
        <v>14</v>
      </c>
      <c r="B83" t="s" s="5">
        <v>562</v>
      </c>
      <c r="C83" t="s" s="6">
        <v>563</v>
      </c>
      <c r="D83" t="s" s="7">
        <v>556</v>
      </c>
      <c r="E83" t="s" s="7">
        <v>18</v>
      </c>
      <c r="F83" t="s" s="7">
        <v>564</v>
      </c>
      <c r="G83" t="s" s="7">
        <v>556</v>
      </c>
      <c r="H83" t="s" s="7">
        <v>21</v>
      </c>
      <c r="I83" t="s" s="7">
        <v>558</v>
      </c>
      <c r="J83" t="s" s="7">
        <v>565</v>
      </c>
      <c r="K83" t="s" s="7">
        <v>565</v>
      </c>
      <c r="L83" t="s" s="7">
        <v>566</v>
      </c>
      <c r="M83" s="8"/>
      <c r="N83" t="s" s="7">
        <f>HYPERLINK("https://electionmgmt.vermont.gov/TFA/DownLoadFinancialDisclosure?FileName=20220525113500_69fc2349-b2ec-4436-9961-8262897186d7.pdf","20220525113500_69fc2349-b2ec-4436-9961-8262897186d7.pdf")</f>
        <v>567</v>
      </c>
    </row>
    <row r="84" ht="17" customHeight="1">
      <c r="A84" t="s" s="4">
        <v>14</v>
      </c>
      <c r="B84" t="s" s="5">
        <v>568</v>
      </c>
      <c r="C84" t="s" s="7">
        <v>569</v>
      </c>
      <c r="D84" t="s" s="7">
        <v>285</v>
      </c>
      <c r="E84" t="s" s="7">
        <v>18</v>
      </c>
      <c r="F84" t="s" s="7">
        <v>570</v>
      </c>
      <c r="G84" t="s" s="7">
        <v>285</v>
      </c>
      <c r="H84" t="s" s="7">
        <v>21</v>
      </c>
      <c r="I84" t="s" s="7">
        <v>287</v>
      </c>
      <c r="J84" t="s" s="7">
        <v>571</v>
      </c>
      <c r="K84" t="s" s="7">
        <v>571</v>
      </c>
      <c r="L84" t="s" s="7">
        <v>572</v>
      </c>
      <c r="M84" s="8"/>
      <c r="N84" t="s" s="7">
        <f>HYPERLINK("https://electionmgmt.vermont.gov/TFA/DownLoadFinancialDisclosure?FileName=hyman campaign_9b14b944-4868-4f20-b81a-09cbfe345225.pdf","hyman campaign_9b14b944-4868-4f20-b81a-09cbfe345225.pdf")</f>
        <v>573</v>
      </c>
    </row>
    <row r="85" ht="17" customHeight="1">
      <c r="A85" t="s" s="4">
        <v>14</v>
      </c>
      <c r="B85" t="s" s="5">
        <v>574</v>
      </c>
      <c r="C85" t="s" s="7">
        <v>575</v>
      </c>
      <c r="D85" t="s" s="7">
        <v>285</v>
      </c>
      <c r="E85" t="s" s="7">
        <v>18</v>
      </c>
      <c r="F85" t="s" s="7">
        <v>576</v>
      </c>
      <c r="G85" t="s" s="7">
        <v>285</v>
      </c>
      <c r="H85" t="s" s="7">
        <v>21</v>
      </c>
      <c r="I85" t="s" s="7">
        <v>577</v>
      </c>
      <c r="J85" t="s" s="7">
        <v>578</v>
      </c>
      <c r="K85" t="s" s="7">
        <v>578</v>
      </c>
      <c r="L85" t="s" s="7">
        <v>579</v>
      </c>
      <c r="M85" t="s" s="7">
        <v>580</v>
      </c>
      <c r="N85" t="s" s="7">
        <f>HYPERLINK("https://electionmgmt.vermont.gov/TFA/DownLoadFinancialDisclosure?FileName=krasnow campaign_80bb5869-bc84-47f7-854f-7ecf0a9be7f8.pdf","krasnow campaign_80bb5869-bc84-47f7-854f-7ecf0a9be7f8.pdf")</f>
        <v>581</v>
      </c>
    </row>
    <row r="86" ht="17" customHeight="1">
      <c r="A86" t="s" s="4">
        <v>14</v>
      </c>
      <c r="B86" t="s" s="21">
        <v>582</v>
      </c>
      <c r="C86" t="s" s="22">
        <v>583</v>
      </c>
      <c r="D86" t="s" s="22">
        <v>172</v>
      </c>
      <c r="E86" t="s" s="22">
        <v>18</v>
      </c>
      <c r="F86" s="11"/>
      <c r="G86" s="11"/>
      <c r="H86" s="11"/>
      <c r="I86" s="11"/>
      <c r="J86" s="11"/>
      <c r="K86" s="11"/>
      <c r="L86" s="11"/>
      <c r="M86" s="11"/>
      <c r="N86" s="11"/>
    </row>
    <row r="87" ht="17" customHeight="1">
      <c r="A87" t="s" s="4">
        <v>14</v>
      </c>
      <c r="B87" t="s" s="9">
        <v>582</v>
      </c>
      <c r="C87" t="s" s="17">
        <v>584</v>
      </c>
      <c r="D87" t="s" s="10">
        <v>514</v>
      </c>
      <c r="E87" t="s" s="10">
        <v>52</v>
      </c>
      <c r="F87" t="s" s="10">
        <v>585</v>
      </c>
      <c r="G87" t="s" s="10">
        <v>514</v>
      </c>
      <c r="H87" t="s" s="10">
        <v>21</v>
      </c>
      <c r="I87" t="s" s="10">
        <v>516</v>
      </c>
      <c r="J87" t="s" s="10">
        <v>586</v>
      </c>
      <c r="K87" s="11"/>
      <c r="L87" t="s" s="10">
        <v>587</v>
      </c>
      <c r="M87" s="11"/>
      <c r="N87" t="s" s="10">
        <f>HYPERLINK("https://electionmgmt.vermont.gov/TFA/DownLoadFinancialDisclosure?FileName=Mattos - Financial Disclosure Stmt_e791e6d3-aa07-4ade-85a0-2907885a2018.pdf","Mattos - Financial Disclosure Stmt_e791e6d3-aa07-4ade-85a0-2907885a2018.pdf")</f>
        <v>588</v>
      </c>
    </row>
    <row r="88" ht="17" customHeight="1">
      <c r="A88" t="s" s="4">
        <v>14</v>
      </c>
      <c r="B88" t="s" s="9">
        <v>582</v>
      </c>
      <c r="C88" t="s" s="10">
        <v>589</v>
      </c>
      <c r="D88" t="s" s="10">
        <v>514</v>
      </c>
      <c r="E88" t="s" s="10">
        <v>52</v>
      </c>
      <c r="F88" t="s" s="10">
        <v>590</v>
      </c>
      <c r="G88" t="s" s="10">
        <v>514</v>
      </c>
      <c r="H88" t="s" s="10">
        <v>21</v>
      </c>
      <c r="I88" t="s" s="10">
        <v>516</v>
      </c>
      <c r="J88" t="s" s="10">
        <v>591</v>
      </c>
      <c r="K88" s="11"/>
      <c r="L88" t="s" s="10">
        <v>592</v>
      </c>
      <c r="M88" s="11"/>
      <c r="N88" t="s" s="10">
        <f>HYPERLINK("https://electionmgmt.vermont.gov/TFA/DownLoadFinancialDisclosure?FileName=Taylor - Financial Disclosure Stmt_86c9f77e-1cd4-41d8-8305-6511cd10019f.pdf","Taylor - Financial Disclosure Stmt_86c9f77e-1cd4-41d8-8305-6511cd10019f.pdf")</f>
        <v>593</v>
      </c>
    </row>
    <row r="89" ht="17" customHeight="1">
      <c r="A89" t="s" s="4">
        <v>14</v>
      </c>
      <c r="B89" t="s" s="9">
        <v>594</v>
      </c>
      <c r="C89" t="s" s="17">
        <v>595</v>
      </c>
      <c r="D89" t="s" s="10">
        <v>596</v>
      </c>
      <c r="E89" t="s" s="10">
        <v>52</v>
      </c>
      <c r="F89" t="s" s="10">
        <v>597</v>
      </c>
      <c r="G89" t="s" s="10">
        <v>596</v>
      </c>
      <c r="H89" t="s" s="10">
        <v>21</v>
      </c>
      <c r="I89" t="s" s="10">
        <v>598</v>
      </c>
      <c r="J89" t="s" s="10">
        <v>599</v>
      </c>
      <c r="K89" s="11"/>
      <c r="L89" t="s" s="10">
        <v>600</v>
      </c>
      <c r="M89" s="11"/>
      <c r="N89" t="s" s="10">
        <f>HYPERLINK("https://electionmgmt.vermont.gov/TFA/DownLoadFinancialDisclosure?FileName=T WILLIAMS FINANCIAL_6b29fd4a-9b4d-4098-a5f9-ab11ad8b2741.pdf","T WILLIAMS FINANCIAL_6b29fd4a-9b4d-4098-a5f9-ab11ad8b2741.pdf")</f>
        <v>601</v>
      </c>
    </row>
    <row r="90" ht="17" customHeight="1">
      <c r="A90" t="s" s="4">
        <v>14</v>
      </c>
      <c r="B90" t="s" s="9">
        <v>602</v>
      </c>
      <c r="C90" t="s" s="17">
        <v>603</v>
      </c>
      <c r="D90" t="s" s="10">
        <v>604</v>
      </c>
      <c r="E90" t="s" s="10">
        <v>52</v>
      </c>
      <c r="F90" t="s" s="10">
        <v>605</v>
      </c>
      <c r="G90" t="s" s="10">
        <v>604</v>
      </c>
      <c r="H90" t="s" s="10">
        <v>21</v>
      </c>
      <c r="I90" t="s" s="10">
        <v>606</v>
      </c>
      <c r="J90" t="s" s="10">
        <v>607</v>
      </c>
      <c r="K90" t="s" s="10">
        <v>607</v>
      </c>
      <c r="L90" t="s" s="10">
        <v>608</v>
      </c>
      <c r="M90" s="11"/>
      <c r="N90" t="s" s="10">
        <f>HYPERLINK("https://electionmgmt.vermont.gov/TFA/DownLoadFinancialDisclosure?FileName=DOC052422_98e86a48-1655-4862-aea4-b2f0a7141a94.pdf","DOC052422_98e86a48-1655-4862-aea4-b2f0a7141a94.pdf")</f>
        <v>609</v>
      </c>
    </row>
    <row r="91" ht="17" customHeight="1">
      <c r="A91" t="s" s="4">
        <v>14</v>
      </c>
      <c r="B91" t="s" s="5">
        <v>602</v>
      </c>
      <c r="C91" t="s" s="7">
        <v>610</v>
      </c>
      <c r="D91" t="s" s="7">
        <v>611</v>
      </c>
      <c r="E91" t="s" s="7">
        <v>18</v>
      </c>
      <c r="F91" t="s" s="7">
        <v>612</v>
      </c>
      <c r="G91" t="s" s="7">
        <v>613</v>
      </c>
      <c r="H91" t="s" s="7">
        <v>21</v>
      </c>
      <c r="I91" t="s" s="7">
        <v>614</v>
      </c>
      <c r="J91" t="s" s="7">
        <v>615</v>
      </c>
      <c r="K91" t="s" s="7">
        <v>615</v>
      </c>
      <c r="L91" t="s" s="7">
        <v>616</v>
      </c>
      <c r="M91" s="8"/>
      <c r="N91" t="s" s="7">
        <f>HYPERLINK("https://electionmgmt.vermont.gov/TFA/DownLoadFinancialDisclosure?FileName=DOC052422 (1)_5aadc02c-494c-42e1-9511-e21f86bbb9b6.pdf","DOC052422 (1)_5aadc02c-494c-42e1-9511-e21f86bbb9b6.pdf")</f>
        <v>617</v>
      </c>
    </row>
    <row r="92" ht="17" customHeight="1">
      <c r="A92" t="s" s="4">
        <v>14</v>
      </c>
      <c r="B92" t="s" s="9">
        <v>618</v>
      </c>
      <c r="C92" t="s" s="10">
        <v>619</v>
      </c>
      <c r="D92" t="s" s="10">
        <v>620</v>
      </c>
      <c r="E92" t="s" s="10">
        <v>52</v>
      </c>
      <c r="F92" t="s" s="10">
        <v>621</v>
      </c>
      <c r="G92" t="s" s="10">
        <v>620</v>
      </c>
      <c r="H92" t="s" s="10">
        <v>21</v>
      </c>
      <c r="I92" t="s" s="10">
        <v>622</v>
      </c>
      <c r="J92" t="s" s="10">
        <v>623</v>
      </c>
      <c r="K92" t="s" s="10">
        <v>623</v>
      </c>
      <c r="L92" t="s" s="10">
        <v>624</v>
      </c>
      <c r="M92" t="s" s="10">
        <v>625</v>
      </c>
      <c r="N92" t="s" s="10">
        <f>HYPERLINK("https://electionmgmt.vermont.gov/TFA/DownLoadFinancialDisclosure?FileName=ASHLEY R BARTLEY_FINANCIAL DISCLOSURE FORM 2022_0dacea42-10fd-4c87-8e98-2756f31181b0.pdf","ASHLEY R BARTLEY_FINANCIAL DISCLOSURE FORM 2022_0dacea42-10fd-4c87-8e98-2756f31181b0.pdf")</f>
        <v>626</v>
      </c>
    </row>
    <row r="93" ht="17" customHeight="1">
      <c r="A93" t="s" s="4">
        <v>14</v>
      </c>
      <c r="B93" t="s" s="9">
        <v>618</v>
      </c>
      <c r="C93" t="s" s="10">
        <v>627</v>
      </c>
      <c r="D93" t="s" s="10">
        <v>628</v>
      </c>
      <c r="E93" t="s" s="10">
        <v>52</v>
      </c>
      <c r="F93" t="s" s="10">
        <v>629</v>
      </c>
      <c r="G93" t="s" s="10">
        <v>628</v>
      </c>
      <c r="H93" t="s" s="10">
        <v>21</v>
      </c>
      <c r="I93" t="s" s="10">
        <v>630</v>
      </c>
      <c r="J93" t="s" s="10">
        <v>631</v>
      </c>
      <c r="K93" t="s" s="10">
        <v>631</v>
      </c>
      <c r="L93" t="s" s="10">
        <v>632</v>
      </c>
      <c r="M93" s="11"/>
      <c r="N93" t="s" s="10">
        <f>HYPERLINK("https://electionmgmt.vermont.gov/TFA/DownLoadFinancialDisclosure?FileName=CAROLYN BRANAGAN FINANCIAL DISCLOSURE FORM 2022_b8b753f5-d409-44a7-a96c-1e59a7586006.pdf","CAROLYN BRANAGAN FINANCIAL DISCLOSURE FORM 2022_b8b753f5-d409-44a7-a96c-1e59a7586006.pdf")</f>
        <v>633</v>
      </c>
    </row>
    <row r="94" ht="17" customHeight="1">
      <c r="A94" t="s" s="4">
        <v>14</v>
      </c>
      <c r="B94" t="s" s="5">
        <v>618</v>
      </c>
      <c r="C94" t="s" s="7">
        <v>634</v>
      </c>
      <c r="D94" t="s" s="7">
        <v>620</v>
      </c>
      <c r="E94" t="s" s="7">
        <v>18</v>
      </c>
      <c r="F94" t="s" s="7">
        <v>635</v>
      </c>
      <c r="G94" t="s" s="7">
        <v>620</v>
      </c>
      <c r="H94" t="s" s="7">
        <v>21</v>
      </c>
      <c r="I94" t="s" s="7">
        <v>622</v>
      </c>
      <c r="J94" t="s" s="7">
        <v>636</v>
      </c>
      <c r="K94" t="s" s="7">
        <v>637</v>
      </c>
      <c r="L94" t="s" s="7">
        <v>638</v>
      </c>
      <c r="M94" t="s" s="7">
        <v>639</v>
      </c>
      <c r="N94" t="s" s="7">
        <f>HYPERLINK("https://electionmgmt.vermont.gov/TFA/DownLoadFinancialDisclosure?FileName=ALAN MAYNARD_FINANCIAL DISCLOSURE FORM 2022_1496a514-5479-428e-a73c-9ff8fd6bac52.pdf","ALAN MAYNARD_FINANCIAL DISCLOSURE FORM 2022_1496a514-5479-428e-a73c-9ff8fd6bac52.pdf")</f>
        <v>640</v>
      </c>
    </row>
    <row r="95" ht="17" customHeight="1">
      <c r="A95" t="s" s="4">
        <v>14</v>
      </c>
      <c r="B95" t="s" s="5">
        <v>618</v>
      </c>
      <c r="C95" t="s" s="7">
        <v>641</v>
      </c>
      <c r="D95" t="s" s="7">
        <v>628</v>
      </c>
      <c r="E95" t="s" s="7">
        <v>18</v>
      </c>
      <c r="F95" t="s" s="7">
        <v>642</v>
      </c>
      <c r="G95" t="s" s="7">
        <v>628</v>
      </c>
      <c r="H95" t="s" s="7">
        <v>21</v>
      </c>
      <c r="I95" t="s" s="7">
        <v>516</v>
      </c>
      <c r="J95" t="s" s="7">
        <v>643</v>
      </c>
      <c r="K95" t="s" s="7">
        <v>643</v>
      </c>
      <c r="L95" t="s" s="7">
        <v>644</v>
      </c>
      <c r="M95" t="s" s="7">
        <v>645</v>
      </c>
      <c r="N95" t="s" s="7">
        <f>HYPERLINK("https://electionmgmt.vermont.gov/TFA/DownLoadFinancialDisclosure?FileName=DEVON THOMAS FINANCIAL DISCLOSURE FORM 2022_4e5656c5-2050-4dbe-b5e5-2591a66257d8.pdf","DEVON THOMAS FINANCIAL DISCLOSURE FORM 2022_4e5656c5-2050-4dbe-b5e5-2591a66257d8.pdf")</f>
        <v>646</v>
      </c>
    </row>
    <row r="96" ht="17" customHeight="1">
      <c r="A96" t="s" s="4">
        <v>14</v>
      </c>
      <c r="B96" t="s" s="9">
        <v>647</v>
      </c>
      <c r="C96" t="s" s="17">
        <v>648</v>
      </c>
      <c r="D96" t="s" s="10">
        <v>649</v>
      </c>
      <c r="E96" t="s" s="10">
        <v>52</v>
      </c>
      <c r="F96" t="s" s="10">
        <v>650</v>
      </c>
      <c r="G96" t="s" s="10">
        <v>649</v>
      </c>
      <c r="H96" t="s" s="10">
        <v>21</v>
      </c>
      <c r="I96" t="s" s="10">
        <v>630</v>
      </c>
      <c r="J96" t="s" s="10">
        <v>651</v>
      </c>
      <c r="K96" s="11"/>
      <c r="L96" t="s" s="10">
        <v>652</v>
      </c>
      <c r="M96" s="11"/>
      <c r="N96" t="s" s="10">
        <f>HYPERLINK("https://electionmgmt.vermont.gov/TFA/DownLoadFinancialDisclosure?FileName=Dickinson Financial Disclosure Form_2378c76d-52ef-4d31-9968-11b52baf24b9.pdf","Dickinson Financial Disclosure Form_2378c76d-52ef-4d31-9968-11b52baf24b9.pdf")</f>
        <v>653</v>
      </c>
    </row>
    <row r="97" ht="17" customHeight="1">
      <c r="A97" t="s" s="4">
        <v>14</v>
      </c>
      <c r="B97" t="s" s="5">
        <v>654</v>
      </c>
      <c r="C97" t="s" s="6">
        <v>655</v>
      </c>
      <c r="D97" t="s" s="7">
        <v>656</v>
      </c>
      <c r="E97" t="s" s="7">
        <v>18</v>
      </c>
      <c r="F97" t="s" s="7">
        <v>657</v>
      </c>
      <c r="G97" t="s" s="7">
        <v>656</v>
      </c>
      <c r="H97" t="s" s="7">
        <v>21</v>
      </c>
      <c r="I97" t="s" s="7">
        <v>630</v>
      </c>
      <c r="J97" t="s" s="7">
        <v>658</v>
      </c>
      <c r="K97" s="8"/>
      <c r="L97" t="s" s="7">
        <v>659</v>
      </c>
      <c r="M97" t="s" s="7">
        <v>660</v>
      </c>
      <c r="N97" t="s" s="7">
        <f>HYPERLINK("https://electionmgmt.vermont.gov/TFA/DownLoadFinancialDisclosure?FileName=McCarthy Financial Disclosure_0acdb496-a984-4807-b5ab-45730d0a798f.pdf","McCarthy Financial Disclosure_0acdb496-a984-4807-b5ab-45730d0a798f.pdf")</f>
        <v>661</v>
      </c>
    </row>
    <row r="98" ht="17" customHeight="1">
      <c r="A98" t="s" s="4">
        <v>14</v>
      </c>
      <c r="B98" t="s" s="9">
        <v>654</v>
      </c>
      <c r="C98" t="s" s="10">
        <v>662</v>
      </c>
      <c r="D98" t="s" s="10">
        <v>656</v>
      </c>
      <c r="E98" t="s" s="10">
        <v>52</v>
      </c>
      <c r="F98" t="s" s="10">
        <v>663</v>
      </c>
      <c r="G98" t="s" s="10">
        <v>656</v>
      </c>
      <c r="H98" t="s" s="10">
        <v>21</v>
      </c>
      <c r="I98" t="s" s="10">
        <v>630</v>
      </c>
      <c r="J98" t="s" s="10">
        <v>664</v>
      </c>
      <c r="K98" s="11"/>
      <c r="L98" s="11"/>
      <c r="M98" s="11"/>
      <c r="N98" t="s" s="10">
        <f>HYPERLINK("https://electionmgmt.vermont.gov/TFA/DownLoadFinancialDisclosure?FileName=Luneau Financial Disclosure_abc90332-aa41-45a2-94ab-ac7acb13336c.pdf","Luneau Financial Disclosure_abc90332-aa41-45a2-94ab-ac7acb13336c.pdf")</f>
        <v>665</v>
      </c>
    </row>
    <row r="99" ht="17" customHeight="1">
      <c r="A99" t="s" s="4">
        <v>14</v>
      </c>
      <c r="B99" t="s" s="9">
        <v>666</v>
      </c>
      <c r="C99" t="s" s="17">
        <v>667</v>
      </c>
      <c r="D99" t="s" s="10">
        <v>668</v>
      </c>
      <c r="E99" t="s" s="10">
        <v>52</v>
      </c>
      <c r="F99" t="s" s="10">
        <v>669</v>
      </c>
      <c r="G99" t="s" s="10">
        <v>668</v>
      </c>
      <c r="H99" t="s" s="10">
        <v>21</v>
      </c>
      <c r="I99" t="s" s="10">
        <v>670</v>
      </c>
      <c r="J99" t="s" s="10">
        <v>671</v>
      </c>
      <c r="K99" t="s" s="10">
        <v>671</v>
      </c>
      <c r="L99" t="s" s="10">
        <v>672</v>
      </c>
      <c r="M99" s="11"/>
      <c r="N99" t="s" s="10">
        <f>HYPERLINK("https://electionmgmt.vermont.gov/TFA/DownLoadFinancialDisclosure?FileName=SKM_450i22052614540_a60d63a2-76db-409f-8f9a-0126423b66af.pdf","SKM_450i22052614540_a60d63a2-76db-409f-8f9a-0126423b66af.pdf")</f>
        <v>673</v>
      </c>
    </row>
    <row r="100" ht="17" customHeight="1">
      <c r="A100" t="s" s="4">
        <v>14</v>
      </c>
      <c r="B100" t="s" s="9">
        <v>666</v>
      </c>
      <c r="C100" t="s" s="10">
        <v>674</v>
      </c>
      <c r="D100" t="s" s="10">
        <v>675</v>
      </c>
      <c r="E100" t="s" s="10">
        <v>52</v>
      </c>
      <c r="F100" t="s" s="10">
        <v>676</v>
      </c>
      <c r="G100" t="s" s="10">
        <v>675</v>
      </c>
      <c r="H100" t="s" s="10">
        <v>21</v>
      </c>
      <c r="I100" t="s" s="10">
        <v>677</v>
      </c>
      <c r="J100" t="s" s="10">
        <v>678</v>
      </c>
      <c r="K100" t="s" s="10">
        <v>679</v>
      </c>
      <c r="L100" s="11"/>
      <c r="M100" s="11"/>
      <c r="N100" t="s" s="10">
        <f>HYPERLINK("https://electionmgmt.vermont.gov/TFA/DownLoadFinancialDisclosure?FileName=SKM_450i22052615090_45c7803f-cd05-4a3b-9e12-c18bc5f8b114.pdf","SKM_450i22052615090_45c7803f-cd05-4a3b-9e12-c18bc5f8b114.pdf")</f>
        <v>680</v>
      </c>
    </row>
    <row r="101" ht="17" customHeight="1">
      <c r="A101" t="s" s="4">
        <v>14</v>
      </c>
      <c r="B101" t="s" s="9">
        <v>681</v>
      </c>
      <c r="C101" t="s" s="17">
        <v>682</v>
      </c>
      <c r="D101" t="s" s="10">
        <v>683</v>
      </c>
      <c r="E101" t="s" s="10">
        <v>52</v>
      </c>
      <c r="F101" t="s" s="10">
        <v>684</v>
      </c>
      <c r="G101" t="s" s="10">
        <v>685</v>
      </c>
      <c r="H101" t="s" s="10">
        <v>21</v>
      </c>
      <c r="I101" t="s" s="10">
        <v>686</v>
      </c>
      <c r="J101" t="s" s="10">
        <v>687</v>
      </c>
      <c r="K101" t="s" s="10">
        <v>687</v>
      </c>
      <c r="L101" t="s" s="10">
        <v>688</v>
      </c>
      <c r="M101" t="s" s="10">
        <v>689</v>
      </c>
      <c r="N101" t="s" s="10">
        <v>690</v>
      </c>
    </row>
    <row r="102" ht="17" customHeight="1">
      <c r="A102" t="s" s="4">
        <v>14</v>
      </c>
      <c r="B102" t="s" s="9">
        <v>681</v>
      </c>
      <c r="C102" t="s" s="17">
        <v>691</v>
      </c>
      <c r="D102" t="s" s="10">
        <v>692</v>
      </c>
      <c r="E102" t="s" s="10">
        <v>52</v>
      </c>
      <c r="F102" t="s" s="10">
        <v>693</v>
      </c>
      <c r="G102" t="s" s="10">
        <v>692</v>
      </c>
      <c r="H102" t="s" s="10">
        <v>21</v>
      </c>
      <c r="I102" t="s" s="10">
        <v>694</v>
      </c>
      <c r="J102" t="s" s="10">
        <v>695</v>
      </c>
      <c r="K102" t="s" s="10">
        <v>695</v>
      </c>
      <c r="L102" t="s" s="10">
        <v>696</v>
      </c>
      <c r="M102" s="11"/>
      <c r="N102" t="s" s="10">
        <f>HYPERLINK("https://electionmgmt.vermont.gov/TFA/DownLoadFinancialDisclosure?FileName=Laroche, Wayne - financial disclosure_1c778ef4-52f1-4b06-b31a-b8e0c3872b23.pdf","Laroche, Wayne - financial disclosure_1c778ef4-52f1-4b06-b31a-b8e0c3872b23.pdf")</f>
        <v>697</v>
      </c>
    </row>
    <row r="103" ht="17" customHeight="1">
      <c r="A103" t="s" s="4">
        <v>14</v>
      </c>
      <c r="B103" t="s" s="9">
        <v>698</v>
      </c>
      <c r="C103" t="s" s="17">
        <v>699</v>
      </c>
      <c r="D103" t="s" s="10">
        <v>700</v>
      </c>
      <c r="E103" t="s" s="10">
        <v>52</v>
      </c>
      <c r="F103" t="s" s="10">
        <v>701</v>
      </c>
      <c r="G103" t="s" s="10">
        <v>700</v>
      </c>
      <c r="H103" t="s" s="10">
        <v>21</v>
      </c>
      <c r="I103" t="s" s="10">
        <v>702</v>
      </c>
      <c r="J103" t="s" s="10">
        <v>703</v>
      </c>
      <c r="K103" s="11"/>
      <c r="L103" t="s" s="10">
        <v>704</v>
      </c>
      <c r="M103" t="s" s="10">
        <v>705</v>
      </c>
      <c r="N103" t="s" s="10">
        <f>HYPERLINK("https://electionmgmt.vermont.gov/TFA/DownLoadFinancialDisclosure?FileName=James Gregoire Consent_04f39ae9-d368-4c26-87ba-e7c089f8cca7.pdf","James Gregoire Consent_04f39ae9-d368-4c26-87ba-e7c089f8cca7.pdf")</f>
        <v>706</v>
      </c>
    </row>
    <row r="104" ht="17" customHeight="1">
      <c r="A104" t="s" s="4">
        <v>14</v>
      </c>
      <c r="B104" t="s" s="5">
        <v>698</v>
      </c>
      <c r="C104" t="s" s="7">
        <v>707</v>
      </c>
      <c r="D104" t="s" s="7">
        <v>708</v>
      </c>
      <c r="E104" t="s" s="7">
        <v>18</v>
      </c>
      <c r="F104" t="s" s="7">
        <v>709</v>
      </c>
      <c r="G104" t="s" s="7">
        <v>710</v>
      </c>
      <c r="H104" t="s" s="7">
        <v>21</v>
      </c>
      <c r="I104" t="s" s="7">
        <v>686</v>
      </c>
      <c r="J104" t="s" s="7">
        <v>711</v>
      </c>
      <c r="K104" s="8"/>
      <c r="L104" t="s" s="7">
        <v>712</v>
      </c>
      <c r="M104" t="s" s="7">
        <v>713</v>
      </c>
      <c r="N104" t="s" s="7">
        <f>HYPERLINK("https://electionmgmt.vermont.gov/TFA/DownLoadFinancialDisclosure?FileName=Brenda ChurchillConsent_19b268ee-f92a-47fe-a0b8-7fb3627eb477.pdf","Brenda ChurchillConsent_19b268ee-f92a-47fe-a0b8-7fb3627eb477.pdf")</f>
        <v>714</v>
      </c>
    </row>
    <row r="105" ht="17" customHeight="1">
      <c r="A105" t="s" s="4">
        <v>14</v>
      </c>
      <c r="B105" t="s" s="5">
        <v>715</v>
      </c>
      <c r="C105" t="s" s="7">
        <v>716</v>
      </c>
      <c r="D105" t="s" s="7">
        <v>717</v>
      </c>
      <c r="E105" t="s" s="7">
        <v>18</v>
      </c>
      <c r="F105" t="s" s="7">
        <v>718</v>
      </c>
      <c r="G105" t="s" s="7">
        <v>717</v>
      </c>
      <c r="H105" t="s" s="7">
        <v>21</v>
      </c>
      <c r="I105" t="s" s="7">
        <v>686</v>
      </c>
      <c r="J105" t="s" s="7">
        <v>719</v>
      </c>
      <c r="K105" s="8"/>
      <c r="L105" t="s" s="7">
        <v>720</v>
      </c>
      <c r="M105" s="8"/>
      <c r="N105" t="s" s="7">
        <f>HYPERLINK("https://electionmgmt.vermont.gov/TFA/DownLoadFinancialDisclosure?FileName=CW_eba29b2d-509b-4dd3-8e4e-fb8df3adb9c0.pdf","CW_eba29b2d-509b-4dd3-8e4e-fb8df3adb9c0.pdf")</f>
        <v>721</v>
      </c>
    </row>
    <row r="106" ht="17" customHeight="1">
      <c r="A106" t="s" s="4">
        <v>14</v>
      </c>
      <c r="B106" t="s" s="9">
        <v>715</v>
      </c>
      <c r="C106" t="s" s="10">
        <v>722</v>
      </c>
      <c r="D106" t="s" s="10">
        <v>717</v>
      </c>
      <c r="E106" t="s" s="10">
        <v>52</v>
      </c>
      <c r="F106" t="s" s="10">
        <v>723</v>
      </c>
      <c r="G106" t="s" s="10">
        <v>685</v>
      </c>
      <c r="H106" t="s" s="10">
        <v>21</v>
      </c>
      <c r="I106" t="s" s="10">
        <v>686</v>
      </c>
      <c r="J106" s="11"/>
      <c r="K106" s="11"/>
      <c r="L106" t="s" s="10">
        <v>724</v>
      </c>
      <c r="M106" s="11"/>
      <c r="N106" t="s" s="10">
        <f>HYPERLINK("https://electionmgmt.vermont.gov/TFA/DownLoadFinancialDisclosure?FileName=PENNY_50fbd71f-68f9-4cc0-b0c7-df3b33a46267.pdf","PENNY_50fbd71f-68f9-4cc0-b0c7-df3b33a46267.pdf")</f>
        <v>725</v>
      </c>
    </row>
    <row r="107" ht="17" customHeight="1">
      <c r="A107" t="s" s="4">
        <v>14</v>
      </c>
      <c r="B107" t="s" s="4">
        <v>715</v>
      </c>
      <c r="C107" t="s" s="12">
        <v>726</v>
      </c>
      <c r="D107" t="s" s="12">
        <v>717</v>
      </c>
      <c r="E107" t="s" s="12">
        <v>129</v>
      </c>
      <c r="F107" t="s" s="12">
        <v>727</v>
      </c>
      <c r="G107" t="s" s="12">
        <v>710</v>
      </c>
      <c r="H107" t="s" s="12">
        <v>21</v>
      </c>
      <c r="I107" t="s" s="12">
        <v>686</v>
      </c>
      <c r="J107" t="s" s="12">
        <v>728</v>
      </c>
      <c r="K107" s="13"/>
      <c r="L107" t="s" s="12">
        <v>729</v>
      </c>
      <c r="M107" t="s" s="12">
        <v>730</v>
      </c>
      <c r="N107" t="s" s="20">
        <f>HYPERLINK("https://electionmgmt.vermont.gov/TFA/DownLoadFinancialDisclosure?FileName=Hull Casavant Suzanne FD Frank 7_665ade43-bb56-49e6-b187-7293c5191c37.pdf","Hull Casavant Suzanne FD Frank 7_665ade43-bb56-49e6-b187-7293c5191c37.pdf")</f>
        <v>731</v>
      </c>
    </row>
    <row r="108" ht="17" customHeight="1">
      <c r="A108" t="s" s="4">
        <v>14</v>
      </c>
      <c r="B108" t="s" s="5">
        <v>732</v>
      </c>
      <c r="C108" t="s" s="7">
        <v>733</v>
      </c>
      <c r="D108" t="s" s="7">
        <v>656</v>
      </c>
      <c r="E108" t="s" s="7">
        <v>18</v>
      </c>
      <c r="F108" t="s" s="7">
        <v>734</v>
      </c>
      <c r="G108" t="s" s="7">
        <v>656</v>
      </c>
      <c r="H108" t="s" s="7">
        <v>21</v>
      </c>
      <c r="I108" t="s" s="7">
        <v>630</v>
      </c>
      <c r="J108" t="s" s="7">
        <v>735</v>
      </c>
      <c r="K108" s="8"/>
      <c r="L108" t="s" s="7">
        <v>736</v>
      </c>
      <c r="M108" t="s" s="7">
        <v>737</v>
      </c>
      <c r="N108" t="s" s="7">
        <f>HYPERLINK("https://electionmgmt.vermont.gov/TFA/DownLoadFinancialDisclosure?FileName=Dees-Erickson Financial Disclosure_89113bf6-fd6e-4ba9-b2c1-a69e9d0d24bf.pdf","Dees-Erickson Financial Disclosure_89113bf6-fd6e-4ba9-b2c1-a69e9d0d24bf.pdf")</f>
        <v>738</v>
      </c>
    </row>
    <row r="109" ht="17" customHeight="1">
      <c r="A109" t="s" s="4">
        <v>14</v>
      </c>
      <c r="B109" t="s" s="9">
        <v>732</v>
      </c>
      <c r="C109" t="s" s="17">
        <v>739</v>
      </c>
      <c r="D109" t="s" s="10">
        <v>649</v>
      </c>
      <c r="E109" t="s" s="10">
        <v>52</v>
      </c>
      <c r="F109" t="s" s="10">
        <v>740</v>
      </c>
      <c r="G109" t="s" s="10">
        <v>649</v>
      </c>
      <c r="H109" t="s" s="10">
        <v>21</v>
      </c>
      <c r="I109" t="s" s="10">
        <v>630</v>
      </c>
      <c r="J109" t="s" s="10">
        <v>741</v>
      </c>
      <c r="K109" s="11"/>
      <c r="L109" t="s" s="10">
        <v>742</v>
      </c>
      <c r="M109" t="s" s="10">
        <v>743</v>
      </c>
      <c r="N109" t="s" s="10">
        <f>HYPERLINK("https://electionmgmt.vermont.gov/TFA/DownLoadFinancialDisclosure?FileName=Toof Financial Disclosure_2e294477-1b73-4fb9-9d44-696fa8907683.pdf","Toof Financial Disclosure_2e294477-1b73-4fb9-9d44-696fa8907683.pdf")</f>
        <v>744</v>
      </c>
    </row>
    <row r="110" ht="17" customHeight="1">
      <c r="A110" t="s" s="4">
        <v>14</v>
      </c>
      <c r="B110" t="s" s="23">
        <v>745</v>
      </c>
      <c r="C110" t="s" s="24">
        <v>746</v>
      </c>
      <c r="D110" t="s" s="25">
        <v>172</v>
      </c>
      <c r="E110" t="s" s="25">
        <v>18</v>
      </c>
      <c r="F110" s="26"/>
      <c r="G110" s="11"/>
      <c r="H110" s="11"/>
      <c r="I110" s="11"/>
      <c r="J110" s="11"/>
      <c r="K110" s="11"/>
      <c r="L110" s="11"/>
      <c r="M110" s="11"/>
      <c r="N110" s="11"/>
    </row>
    <row r="111" ht="17" customHeight="1">
      <c r="A111" t="s" s="4">
        <v>14</v>
      </c>
      <c r="B111" t="s" s="23">
        <v>745</v>
      </c>
      <c r="C111" t="s" s="24">
        <v>747</v>
      </c>
      <c r="D111" t="s" s="25">
        <v>172</v>
      </c>
      <c r="E111" t="s" s="25">
        <v>18</v>
      </c>
      <c r="F111" s="26"/>
      <c r="G111" s="11"/>
      <c r="H111" s="11"/>
      <c r="I111" s="11"/>
      <c r="J111" s="11"/>
      <c r="K111" s="11"/>
      <c r="L111" s="11"/>
      <c r="M111" s="11"/>
      <c r="N111" s="11"/>
    </row>
    <row r="112" ht="17" customHeight="1">
      <c r="A112" t="s" s="4">
        <v>14</v>
      </c>
      <c r="B112" t="s" s="9">
        <v>745</v>
      </c>
      <c r="C112" t="s" s="17">
        <v>748</v>
      </c>
      <c r="D112" t="s" s="10">
        <v>514</v>
      </c>
      <c r="E112" t="s" s="10">
        <v>52</v>
      </c>
      <c r="F112" t="s" s="10">
        <v>749</v>
      </c>
      <c r="G112" t="s" s="10">
        <v>514</v>
      </c>
      <c r="H112" t="s" s="10">
        <v>21</v>
      </c>
      <c r="I112" t="s" s="10">
        <v>516</v>
      </c>
      <c r="J112" t="s" s="10">
        <v>750</v>
      </c>
      <c r="K112" s="11"/>
      <c r="L112" t="s" s="10">
        <v>751</v>
      </c>
      <c r="M112" s="11"/>
      <c r="N112" t="s" s="10">
        <f>HYPERLINK("https://electionmgmt.vermont.gov/TFA/DownLoadFinancialDisclosure?FileName=MICHAEL R MORGAN FINANCIAL DISCLOSURE 2022_ad9ef695-84e9-4d66-bc36-e72864767a10.pdf","MICHAEL R MORGAN FINANCIAL DISCLOSURE 2022_ad9ef695-84e9-4d66-bc36-e72864767a10.pdf")</f>
        <v>752</v>
      </c>
    </row>
    <row r="113" ht="17" customHeight="1">
      <c r="A113" t="s" s="4">
        <v>14</v>
      </c>
      <c r="B113" t="s" s="9">
        <v>745</v>
      </c>
      <c r="C113" t="s" s="10">
        <v>753</v>
      </c>
      <c r="D113" t="s" s="10">
        <v>754</v>
      </c>
      <c r="E113" t="s" s="10">
        <v>52</v>
      </c>
      <c r="F113" t="s" s="10">
        <v>755</v>
      </c>
      <c r="G113" t="s" s="10">
        <v>754</v>
      </c>
      <c r="H113" t="s" s="10">
        <v>21</v>
      </c>
      <c r="I113" t="s" s="10">
        <v>756</v>
      </c>
      <c r="J113" t="s" s="10">
        <v>757</v>
      </c>
      <c r="K113" s="11"/>
      <c r="L113" t="s" s="10">
        <v>758</v>
      </c>
      <c r="M113" s="11"/>
      <c r="N113" t="s" s="10">
        <f>HYPERLINK("https://electionmgmt.vermont.gov/TFA/DownLoadFinancialDisclosure?FileName=ANDY PARADEE FINANCIAL DISCLOSURE 2022_186427a8-4515-4371-a152-3e91a6a4dba2.pdf","ANDY PARADEE FINANCIAL DISCLOSURE 2022_186427a8-4515-4371-a152-3e91a6a4dba2.pdf")</f>
        <v>759</v>
      </c>
    </row>
    <row r="114" ht="17" customHeight="1">
      <c r="A114" t="s" s="4">
        <v>14</v>
      </c>
      <c r="B114" t="s" s="4">
        <v>760</v>
      </c>
      <c r="C114" t="s" s="12">
        <v>761</v>
      </c>
      <c r="D114" t="s" s="12">
        <v>762</v>
      </c>
      <c r="E114" t="s" s="12">
        <v>129</v>
      </c>
      <c r="F114" t="s" s="12">
        <v>763</v>
      </c>
      <c r="G114" t="s" s="12">
        <v>762</v>
      </c>
      <c r="H114" t="s" s="12">
        <v>21</v>
      </c>
      <c r="I114" t="s" s="12">
        <v>764</v>
      </c>
      <c r="J114" t="s" s="12">
        <v>765</v>
      </c>
      <c r="K114" s="13"/>
      <c r="L114" t="s" s="12">
        <v>766</v>
      </c>
      <c r="M114" t="s" s="12">
        <v>767</v>
      </c>
      <c r="N114" t="s" s="20">
        <f>HYPERLINK("https://electionmgmt.vermont.gov/TFA/DownLoadFinancialDisclosure?FileName=Lipsky Jed FD Lamoille 1_05eff937-b5eb-46dc-95a8-0f2904527c71.pdf","Lipsky Jed FD Lamoille 1_05eff937-b5eb-46dc-95a8-0f2904527c71.pdf")</f>
        <v>768</v>
      </c>
    </row>
    <row r="115" ht="17" customHeight="1">
      <c r="A115" t="s" s="4">
        <v>14</v>
      </c>
      <c r="B115" t="s" s="5">
        <v>760</v>
      </c>
      <c r="C115" t="s" s="7">
        <v>769</v>
      </c>
      <c r="D115" t="s" s="7">
        <v>762</v>
      </c>
      <c r="E115" t="s" s="7">
        <v>18</v>
      </c>
      <c r="F115" t="s" s="7">
        <v>770</v>
      </c>
      <c r="G115" t="s" s="7">
        <v>762</v>
      </c>
      <c r="H115" t="s" s="7">
        <v>21</v>
      </c>
      <c r="I115" t="s" s="7">
        <v>764</v>
      </c>
      <c r="J115" t="s" s="7">
        <v>771</v>
      </c>
      <c r="K115" s="8"/>
      <c r="L115" t="s" s="7">
        <v>772</v>
      </c>
      <c r="M115" t="s" s="7">
        <v>773</v>
      </c>
      <c r="N115" t="s" s="7">
        <f>HYPERLINK("https://electionmgmt.vermont.gov/TFA/DownLoadFinancialDisclosure?FileName=Financial Disclosure Forms Weathers_0d4447a1-570f-4d18-8ca3-0ed039e2a3fc.pdf","Financial Disclosure Forms Weathers_0d4447a1-570f-4d18-8ca3-0ed039e2a3fc.pdf")</f>
        <v>774</v>
      </c>
    </row>
    <row r="116" ht="17" customHeight="1">
      <c r="A116" t="s" s="4">
        <v>14</v>
      </c>
      <c r="B116" t="s" s="5">
        <v>775</v>
      </c>
      <c r="C116" t="s" s="6">
        <v>776</v>
      </c>
      <c r="D116" t="s" s="7">
        <v>777</v>
      </c>
      <c r="E116" t="s" s="7">
        <v>18</v>
      </c>
      <c r="F116" t="s" s="7">
        <v>778</v>
      </c>
      <c r="G116" t="s" s="7">
        <v>777</v>
      </c>
      <c r="H116" t="s" s="7">
        <v>21</v>
      </c>
      <c r="I116" t="s" s="7">
        <v>779</v>
      </c>
      <c r="J116" t="s" s="7">
        <v>780</v>
      </c>
      <c r="K116" s="8"/>
      <c r="L116" t="s" s="7">
        <v>781</v>
      </c>
      <c r="M116" t="s" s="7">
        <v>782</v>
      </c>
      <c r="N116" t="s" s="7">
        <f>HYPERLINK("https://electionmgmt.vermont.gov/TFA/DownLoadFinancialDisclosure?FileName=DONNALLY2022_c8c4dbbf-9773-466d-9256-d8517b433a26.pdf","DONNALLY2022_c8c4dbbf-9773-466d-9256-d8517b433a26.pdf")</f>
        <v>783</v>
      </c>
    </row>
    <row r="117" ht="17" customHeight="1">
      <c r="A117" t="s" s="4">
        <v>14</v>
      </c>
      <c r="B117" t="s" s="5">
        <v>775</v>
      </c>
      <c r="C117" t="s" s="6">
        <v>784</v>
      </c>
      <c r="D117" t="s" s="7">
        <v>785</v>
      </c>
      <c r="E117" t="s" s="7">
        <v>18</v>
      </c>
      <c r="F117" t="s" s="7">
        <v>786</v>
      </c>
      <c r="G117" t="s" s="7">
        <v>785</v>
      </c>
      <c r="H117" t="s" s="7">
        <v>21</v>
      </c>
      <c r="I117" t="s" s="7">
        <v>787</v>
      </c>
      <c r="J117" t="s" s="7">
        <v>788</v>
      </c>
      <c r="K117" s="8"/>
      <c r="L117" t="s" s="7">
        <v>789</v>
      </c>
      <c r="M117" t="s" s="7">
        <v>790</v>
      </c>
      <c r="N117" t="s" s="7">
        <f>HYPERLINK("https://electionmgmt.vermont.gov/TFA/DownLoadFinancialDisclosure?FileName=NOYES2022_339df39e-fb89-4d79-9e39-7afbef2706b1.pdf","NOYES2022_339df39e-fb89-4d79-9e39-7afbef2706b1.pdf")</f>
        <v>791</v>
      </c>
    </row>
    <row r="118" ht="17" customHeight="1">
      <c r="A118" t="s" s="4">
        <v>14</v>
      </c>
      <c r="B118" t="s" s="9">
        <v>775</v>
      </c>
      <c r="C118" t="s" s="10">
        <v>792</v>
      </c>
      <c r="D118" t="s" s="10">
        <v>777</v>
      </c>
      <c r="E118" t="s" s="10">
        <v>52</v>
      </c>
      <c r="F118" t="s" s="10">
        <v>793</v>
      </c>
      <c r="G118" t="s" s="10">
        <v>777</v>
      </c>
      <c r="H118" t="s" s="10">
        <v>21</v>
      </c>
      <c r="I118" t="s" s="10">
        <v>779</v>
      </c>
      <c r="J118" t="s" s="10">
        <v>794</v>
      </c>
      <c r="K118" s="11"/>
      <c r="L118" t="s" s="10">
        <v>795</v>
      </c>
      <c r="M118" s="11"/>
      <c r="N118" t="s" s="10">
        <f>HYPERLINK("https://electionmgmt.vermont.gov/TFA/DownLoadFinancialDisclosure?FileName=teale.2022pdf_0863f058-9315-4932-9609-200f82f654c0.pdf","teale.2022pdf_0863f058-9315-4932-9609-200f82f654c0.pdf")</f>
        <v>796</v>
      </c>
    </row>
    <row r="119" ht="17" customHeight="1">
      <c r="A119" t="s" s="4">
        <v>14</v>
      </c>
      <c r="B119" t="s" s="9">
        <v>775</v>
      </c>
      <c r="C119" t="s" s="10">
        <v>797</v>
      </c>
      <c r="D119" t="s" s="10">
        <v>777</v>
      </c>
      <c r="E119" t="s" s="10">
        <v>52</v>
      </c>
      <c r="F119" t="s" s="10">
        <v>798</v>
      </c>
      <c r="G119" t="s" s="10">
        <v>777</v>
      </c>
      <c r="H119" t="s" s="10">
        <v>21</v>
      </c>
      <c r="I119" t="s" s="10">
        <v>779</v>
      </c>
      <c r="J119" t="s" s="10">
        <v>799</v>
      </c>
      <c r="K119" s="11"/>
      <c r="L119" t="s" s="10">
        <v>800</v>
      </c>
      <c r="M119" s="11"/>
      <c r="N119" t="s" s="10">
        <f>HYPERLINK("https://electionmgmt.vermont.gov/TFA/DownLoadFinancialDisclosure?FileName=bailey.2022_b5fb85d5-f4a2-4eb4-8a3e-d65b4625d38e.pdf","bailey.2022_b5fb85d5-f4a2-4eb4-8a3e-d65b4625d38e.pdf")</f>
        <v>801</v>
      </c>
    </row>
    <row r="120" ht="17" customHeight="1">
      <c r="A120" t="s" s="4">
        <v>14</v>
      </c>
      <c r="B120" t="s" s="9">
        <v>802</v>
      </c>
      <c r="C120" t="s" s="10">
        <v>803</v>
      </c>
      <c r="D120" t="s" s="10">
        <v>804</v>
      </c>
      <c r="E120" t="s" s="10">
        <v>52</v>
      </c>
      <c r="F120" t="s" s="10">
        <v>805</v>
      </c>
      <c r="G120" t="s" s="10">
        <v>804</v>
      </c>
      <c r="H120" t="s" s="10">
        <v>21</v>
      </c>
      <c r="I120" t="s" s="10">
        <v>806</v>
      </c>
      <c r="J120" t="s" s="10">
        <v>807</v>
      </c>
      <c r="K120" s="11"/>
      <c r="L120" t="s" s="10">
        <v>808</v>
      </c>
      <c r="M120" s="11"/>
      <c r="N120" t="s" s="10">
        <f>HYPERLINK("https://electionmgmt.vermont.gov/TFA/DownLoadFinancialDisclosure?FileName=SKM_C30822052513510_e82b55e6-e76d-48af-9407-043016c812a0.pdf","SKM_C30822052513510_e82b55e6-e76d-48af-9407-043016c812a0.pdf")</f>
        <v>809</v>
      </c>
    </row>
    <row r="121" ht="17" customHeight="1">
      <c r="A121" t="s" s="4">
        <v>14</v>
      </c>
      <c r="B121" t="s" s="5">
        <v>802</v>
      </c>
      <c r="C121" t="s" s="7">
        <v>810</v>
      </c>
      <c r="D121" t="s" s="7">
        <v>811</v>
      </c>
      <c r="E121" t="s" s="7">
        <v>18</v>
      </c>
      <c r="F121" t="s" s="7">
        <v>812</v>
      </c>
      <c r="G121" t="s" s="7">
        <v>811</v>
      </c>
      <c r="H121" t="s" s="7">
        <v>21</v>
      </c>
      <c r="I121" t="s" s="7">
        <v>813</v>
      </c>
      <c r="J121" t="s" s="7">
        <v>814</v>
      </c>
      <c r="K121" s="8"/>
      <c r="L121" t="s" s="7">
        <v>815</v>
      </c>
      <c r="M121" s="8"/>
      <c r="N121" t="s" s="7">
        <f>HYPERLINK("https://electionmgmt.vermont.gov/TFA/DownLoadFinancialDisclosure?FileName=SKM_C30822052610490_8aed02f7-74fd-4499-befa-854572539d74.pdf","SKM_C30822052610490_8aed02f7-74fd-4499-befa-854572539d74.pdf")</f>
        <v>816</v>
      </c>
    </row>
    <row r="122" ht="17" customHeight="1">
      <c r="A122" t="s" s="4">
        <v>14</v>
      </c>
      <c r="B122" t="s" s="5">
        <v>817</v>
      </c>
      <c r="C122" t="s" s="6">
        <v>818</v>
      </c>
      <c r="D122" t="s" s="7">
        <v>819</v>
      </c>
      <c r="E122" t="s" s="7">
        <v>18</v>
      </c>
      <c r="F122" t="s" s="7">
        <v>820</v>
      </c>
      <c r="G122" t="s" s="7">
        <v>819</v>
      </c>
      <c r="H122" t="s" s="7">
        <v>21</v>
      </c>
      <c r="I122" t="s" s="7">
        <v>821</v>
      </c>
      <c r="J122" t="s" s="7">
        <v>822</v>
      </c>
      <c r="K122" t="s" s="7">
        <v>822</v>
      </c>
      <c r="L122" t="s" s="7">
        <v>823</v>
      </c>
      <c r="M122" t="s" s="7">
        <v>824</v>
      </c>
      <c r="N122" t="s" s="7">
        <f>HYPERLINK("https://electionmgmt.vermont.gov/TFA/DownLoadFinancialDisclosure?FileName=Patt A Financial Disclosure 2022_524a6334-e165-4ddc-a076-e29134462593.pdf","Patt A Financial Disclosure 2022_524a6334-e165-4ddc-a076-e29134462593.pdf")</f>
        <v>825</v>
      </c>
    </row>
    <row r="123" ht="17" customHeight="1">
      <c r="A123" t="s" s="4">
        <v>14</v>
      </c>
      <c r="B123" t="s" s="5">
        <v>817</v>
      </c>
      <c r="C123" t="s" s="7">
        <v>826</v>
      </c>
      <c r="D123" t="s" s="7">
        <v>827</v>
      </c>
      <c r="E123" t="s" s="7">
        <v>18</v>
      </c>
      <c r="F123" t="s" s="7">
        <v>828</v>
      </c>
      <c r="G123" t="s" s="7">
        <v>829</v>
      </c>
      <c r="H123" t="s" s="7">
        <v>21</v>
      </c>
      <c r="I123" t="s" s="7">
        <v>830</v>
      </c>
      <c r="J123" t="s" s="7">
        <v>831</v>
      </c>
      <c r="K123" s="8"/>
      <c r="L123" t="s" s="7">
        <v>832</v>
      </c>
      <c r="M123" t="s" s="7">
        <v>833</v>
      </c>
      <c r="N123" t="s" s="7">
        <f>HYPERLINK("https://electionmgmt.vermont.gov/TFA/DownLoadFinancialDisclosure?FileName=Lamont S Financial Disclosure 2022_4e6702ea-8288-46f3-9c24-6831f75ba339.pdf","Lamont S Financial Disclosure 2022_4e6702ea-8288-46f3-9c24-6831f75ba339.pdf")</f>
        <v>834</v>
      </c>
    </row>
    <row r="124" ht="17" customHeight="1">
      <c r="A124" t="s" s="4">
        <v>14</v>
      </c>
      <c r="B124" t="s" s="9">
        <v>817</v>
      </c>
      <c r="C124" t="s" s="10">
        <v>835</v>
      </c>
      <c r="D124" t="s" s="10">
        <v>827</v>
      </c>
      <c r="E124" t="s" s="10">
        <v>52</v>
      </c>
      <c r="F124" t="s" s="10">
        <v>836</v>
      </c>
      <c r="G124" t="s" s="10">
        <v>827</v>
      </c>
      <c r="H124" t="s" s="10">
        <v>21</v>
      </c>
      <c r="I124" t="s" s="10">
        <v>830</v>
      </c>
      <c r="J124" t="s" s="10">
        <v>837</v>
      </c>
      <c r="K124" s="11"/>
      <c r="L124" t="s" s="10">
        <v>838</v>
      </c>
      <c r="M124" s="11"/>
      <c r="N124" t="s" s="10">
        <f>HYPERLINK("https://electionmgmt.vermont.gov/TFA/DownLoadFinancialDisclosure?FileName=Olsen B Financial Disclosure 2022_93684091-f711-4b05-83cb-2c31e26cce9f.pdf","Olsen B Financial Disclosure 2022_93684091-f711-4b05-83cb-2c31e26cce9f.pdf")</f>
        <v>839</v>
      </c>
    </row>
    <row r="125" ht="17" customHeight="1">
      <c r="A125" t="s" s="4">
        <v>14</v>
      </c>
      <c r="B125" t="s" s="9">
        <v>817</v>
      </c>
      <c r="C125" t="s" s="10">
        <v>840</v>
      </c>
      <c r="D125" t="s" s="10">
        <v>827</v>
      </c>
      <c r="E125" t="s" s="10">
        <v>52</v>
      </c>
      <c r="F125" t="s" s="10">
        <v>841</v>
      </c>
      <c r="G125" t="s" s="10">
        <v>827</v>
      </c>
      <c r="H125" t="s" s="10">
        <v>21</v>
      </c>
      <c r="I125" t="s" s="10">
        <v>830</v>
      </c>
      <c r="J125" t="s" s="10">
        <v>842</v>
      </c>
      <c r="K125" s="11"/>
      <c r="L125" t="s" s="10">
        <v>843</v>
      </c>
      <c r="M125" t="s" s="10">
        <v>844</v>
      </c>
      <c r="N125" t="s" s="10">
        <f>HYPERLINK("https://electionmgmt.vermont.gov/TFA/DownLoadFinancialDisclosure?FileName=Loati N Financial Disclosure 2022_ffb59eb6-d314-411e-9209-537b121d7314.pdf","Loati N Financial Disclosure 2022_ffb59eb6-d314-411e-9209-537b121d7314.pdf")</f>
        <v>845</v>
      </c>
    </row>
    <row r="126" ht="17" customHeight="1">
      <c r="A126" t="s" s="4">
        <v>14</v>
      </c>
      <c r="B126" t="s" s="5">
        <v>846</v>
      </c>
      <c r="C126" t="s" s="7">
        <v>847</v>
      </c>
      <c r="D126" t="s" s="7">
        <v>848</v>
      </c>
      <c r="E126" t="s" s="7">
        <v>18</v>
      </c>
      <c r="F126" t="s" s="7">
        <v>849</v>
      </c>
      <c r="G126" t="s" s="7">
        <v>848</v>
      </c>
      <c r="H126" t="s" s="7">
        <v>21</v>
      </c>
      <c r="I126" t="s" s="7">
        <v>850</v>
      </c>
      <c r="J126" t="s" s="7">
        <v>851</v>
      </c>
      <c r="K126" t="s" s="7">
        <v>851</v>
      </c>
      <c r="L126" t="s" s="7">
        <v>852</v>
      </c>
      <c r="M126" t="s" s="7">
        <v>853</v>
      </c>
      <c r="N126" t="s" s="7">
        <f>HYPERLINK("https://electionmgmt.vermont.gov/TFA/DownLoadFinancialDisclosure?FileName=SKM_C30822050911080_91979d85-c36b-441b-bc98-298a9c9ea0fc.pdf","SKM_C30822050911080_91979d85-c36b-441b-bc98-298a9c9ea0fc.pdf")</f>
        <v>854</v>
      </c>
    </row>
    <row r="127" ht="17" customHeight="1">
      <c r="A127" t="s" s="4">
        <v>14</v>
      </c>
      <c r="B127" t="s" s="9">
        <v>846</v>
      </c>
      <c r="C127" t="s" s="17">
        <v>855</v>
      </c>
      <c r="D127" t="s" s="10">
        <v>856</v>
      </c>
      <c r="E127" t="s" s="10">
        <v>52</v>
      </c>
      <c r="F127" t="s" s="10">
        <v>857</v>
      </c>
      <c r="G127" t="s" s="10">
        <v>856</v>
      </c>
      <c r="H127" t="s" s="10">
        <v>21</v>
      </c>
      <c r="I127" t="s" s="10">
        <v>858</v>
      </c>
      <c r="J127" t="s" s="10">
        <v>859</v>
      </c>
      <c r="K127" t="s" s="10">
        <v>859</v>
      </c>
      <c r="L127" t="s" s="10">
        <v>860</v>
      </c>
      <c r="M127" t="s" s="10">
        <v>861</v>
      </c>
      <c r="N127" t="s" s="10">
        <f>HYPERLINK("https://electionmgmt.vermont.gov/TFA/DownLoadFinancialDisclosure?FileName=Slafevre1_0bf34ec6-e4cb-4cfb-ae69-1f697666f3a6.pdf","Slafevre1_0bf34ec6-e4cb-4cfb-ae69-1f697666f3a6.pdf")</f>
        <v>862</v>
      </c>
    </row>
    <row r="128" ht="17" customHeight="1">
      <c r="A128" t="s" s="4">
        <v>14</v>
      </c>
      <c r="B128" t="s" s="5">
        <v>863</v>
      </c>
      <c r="C128" t="s" s="7">
        <v>864</v>
      </c>
      <c r="D128" t="s" s="7">
        <v>865</v>
      </c>
      <c r="E128" t="s" s="7">
        <v>18</v>
      </c>
      <c r="F128" t="s" s="7">
        <v>866</v>
      </c>
      <c r="G128" t="s" s="7">
        <v>865</v>
      </c>
      <c r="H128" t="s" s="7">
        <v>21</v>
      </c>
      <c r="I128" t="s" s="7">
        <v>867</v>
      </c>
      <c r="J128" t="s" s="7">
        <v>868</v>
      </c>
      <c r="K128" s="8"/>
      <c r="L128" t="s" s="7">
        <v>869</v>
      </c>
      <c r="M128" t="s" s="7">
        <v>870</v>
      </c>
      <c r="N128" t="s" s="7">
        <f>HYPERLINK("https://electionmgmt.vermont.gov/TFA/DownLoadFinancialDisclosure?FileName=M. P. Financial Disclosure_d8b36130-0701-4b2d-a1e9-9152a54afef8.pdf","M. P. Financial Disclosure_d8b36130-0701-4b2d-a1e9-9152a54afef8.pdf")</f>
        <v>871</v>
      </c>
    </row>
    <row r="129" ht="17" customHeight="1">
      <c r="A129" t="s" s="4">
        <v>14</v>
      </c>
      <c r="B129" t="s" s="9">
        <v>863</v>
      </c>
      <c r="C129" t="s" s="10">
        <v>872</v>
      </c>
      <c r="D129" t="s" s="10">
        <v>865</v>
      </c>
      <c r="E129" t="s" s="10">
        <v>52</v>
      </c>
      <c r="F129" t="s" s="10">
        <v>873</v>
      </c>
      <c r="G129" t="s" s="10">
        <v>865</v>
      </c>
      <c r="H129" t="s" s="10">
        <v>21</v>
      </c>
      <c r="I129" t="s" s="10">
        <v>867</v>
      </c>
      <c r="J129" t="s" s="10">
        <v>874</v>
      </c>
      <c r="K129" s="11"/>
      <c r="L129" t="s" s="10">
        <v>875</v>
      </c>
      <c r="M129" s="11"/>
      <c r="N129" t="s" s="10">
        <f>HYPERLINK("https://electionmgmt.vermont.gov/TFA/DownLoadFinancialDisclosure?FileName=Lang - Financial Disclosure_2fba5053-992c-4a66-bb53-4d507fc2ec89.pdf","Lang - Financial Disclosure_2fba5053-992c-4a66-bb53-4d507fc2ec89.pdf")</f>
        <v>876</v>
      </c>
    </row>
    <row r="130" ht="17" customHeight="1">
      <c r="A130" t="s" s="4">
        <v>14</v>
      </c>
      <c r="B130" t="s" s="9">
        <v>877</v>
      </c>
      <c r="C130" t="s" s="17">
        <v>878</v>
      </c>
      <c r="D130" t="s" s="10">
        <v>879</v>
      </c>
      <c r="E130" t="s" s="10">
        <v>52</v>
      </c>
      <c r="F130" t="s" s="10">
        <v>880</v>
      </c>
      <c r="G130" t="s" s="10">
        <v>879</v>
      </c>
      <c r="H130" t="s" s="10">
        <v>21</v>
      </c>
      <c r="I130" t="s" s="10">
        <v>881</v>
      </c>
      <c r="J130" t="s" s="10">
        <v>882</v>
      </c>
      <c r="K130" t="s" s="10">
        <v>882</v>
      </c>
      <c r="L130" t="s" s="10">
        <v>883</v>
      </c>
      <c r="M130" s="11"/>
      <c r="N130" t="s" s="10">
        <f>HYPERLINK("https://electionmgmt.vermont.gov/TFA/DownLoadFinancialDisclosure?FileName=Financial Disclosure Form  Rodney Graham_a8f22874-68c5-4b6f-bc8e-96c5e8e28872.pdf","Financial Disclosure Form  Rodney Graham_a8f22874-68c5-4b6f-bc8e-96c5e8e28872.pdf")</f>
        <v>884</v>
      </c>
    </row>
    <row r="131" ht="17" customHeight="1">
      <c r="A131" t="s" s="4">
        <v>14</v>
      </c>
      <c r="B131" t="s" s="5">
        <v>877</v>
      </c>
      <c r="C131" t="s" s="7">
        <v>885</v>
      </c>
      <c r="D131" t="s" s="7">
        <v>879</v>
      </c>
      <c r="E131" t="s" s="7">
        <v>18</v>
      </c>
      <c r="F131" t="s" s="7">
        <v>886</v>
      </c>
      <c r="G131" t="s" s="7">
        <v>879</v>
      </c>
      <c r="H131" t="s" s="7">
        <v>21</v>
      </c>
      <c r="I131" t="s" s="7">
        <v>881</v>
      </c>
      <c r="J131" t="s" s="7">
        <v>887</v>
      </c>
      <c r="K131" t="s" s="7">
        <v>887</v>
      </c>
      <c r="L131" t="s" s="7">
        <v>888</v>
      </c>
      <c r="M131" s="8"/>
      <c r="N131" t="s" s="7">
        <f>HYPERLINK("https://electionmgmt.vermont.gov/TFA/DownLoadFinancialDisclosure?FileName=Financial Disclosure Form Seth Keighley_aa54c8ac-b181-44a7-ab07-564aa13b4a98.pdf","Financial Disclosure Form Seth Keighley_aa54c8ac-b181-44a7-ab07-564aa13b4a98.pdf")</f>
        <v>889</v>
      </c>
    </row>
    <row r="132" ht="17" customHeight="1">
      <c r="A132" t="s" s="4">
        <v>14</v>
      </c>
      <c r="B132" t="s" s="9">
        <v>890</v>
      </c>
      <c r="C132" t="s" s="17">
        <v>891</v>
      </c>
      <c r="D132" t="s" s="10">
        <v>892</v>
      </c>
      <c r="E132" t="s" s="10">
        <v>52</v>
      </c>
      <c r="F132" t="s" s="10">
        <v>893</v>
      </c>
      <c r="G132" t="s" s="10">
        <v>865</v>
      </c>
      <c r="H132" t="s" s="10">
        <v>21</v>
      </c>
      <c r="I132" t="s" s="10">
        <v>867</v>
      </c>
      <c r="J132" t="s" s="10">
        <v>894</v>
      </c>
      <c r="K132" s="11"/>
      <c r="L132" t="s" s="10">
        <v>895</v>
      </c>
      <c r="M132" s="11"/>
      <c r="N132" t="s" s="10">
        <f>HYPERLINK("https://electionmgmt.vermont.gov/TFA/DownLoadFinancialDisclosure?FileName=PARSONS FINANCIAL_72d60954-cce3-4c9f-8077-71bd49f1a4b6.pdf","PARSONS FINANCIAL_72d60954-cce3-4c9f-8077-71bd49f1a4b6.pdf")</f>
        <v>896</v>
      </c>
    </row>
    <row r="133" ht="17" customHeight="1">
      <c r="A133" t="s" s="4">
        <v>14</v>
      </c>
      <c r="B133" t="s" s="5">
        <v>890</v>
      </c>
      <c r="C133" t="s" s="7">
        <v>897</v>
      </c>
      <c r="D133" t="s" s="7">
        <v>892</v>
      </c>
      <c r="E133" t="s" s="7">
        <v>18</v>
      </c>
      <c r="F133" t="s" s="7">
        <v>898</v>
      </c>
      <c r="G133" t="s" s="7">
        <v>899</v>
      </c>
      <c r="H133" t="s" s="7">
        <v>21</v>
      </c>
      <c r="I133" t="s" s="7">
        <v>900</v>
      </c>
      <c r="J133" t="s" s="7">
        <v>901</v>
      </c>
      <c r="K133" s="8"/>
      <c r="L133" t="s" s="7">
        <v>902</v>
      </c>
      <c r="M133" t="s" s="7">
        <v>903</v>
      </c>
      <c r="N133" t="s" s="7">
        <f>HYPERLINK("https://electionmgmt.vermont.gov/TFA/DownLoadFinancialDisclosure?FileName=ROOT-WINCHESTER FINANCIAL_c14bfcb0-124d-4f14-ace4-dca41201d8a2.pdf","ROOT-WINCHESTER FINANCIAL_c14bfcb0-124d-4f14-ace4-dca41201d8a2.pdf")</f>
        <v>904</v>
      </c>
    </row>
    <row r="134" ht="17" customHeight="1">
      <c r="A134" t="s" s="4">
        <v>14</v>
      </c>
      <c r="B134" t="s" s="5">
        <v>905</v>
      </c>
      <c r="C134" t="s" s="6">
        <v>906</v>
      </c>
      <c r="D134" t="s" s="7">
        <v>907</v>
      </c>
      <c r="E134" t="s" s="7">
        <v>18</v>
      </c>
      <c r="F134" t="s" s="7">
        <v>908</v>
      </c>
      <c r="G134" t="s" s="7">
        <v>909</v>
      </c>
      <c r="H134" t="s" s="7">
        <v>21</v>
      </c>
      <c r="I134" t="s" s="7">
        <v>910</v>
      </c>
      <c r="J134" t="s" s="7">
        <v>911</v>
      </c>
      <c r="K134" s="8"/>
      <c r="L134" t="s" s="7">
        <v>912</v>
      </c>
      <c r="M134" t="s" s="7">
        <v>913</v>
      </c>
      <c r="N134" t="s" s="7">
        <f>HYPERLINK("https://electionmgmt.vermont.gov/TFA/DownLoadFinancialDisclosure?FileName=hooper fin disc_20220523143916_5e249b4d-2d3d-4412-9261-3b2ddbb98bff.pdf","hooper fin disc_20220523143916_5e249b4d-2d3d-4412-9261-3b2ddbb98bff.pdf")</f>
        <v>914</v>
      </c>
    </row>
    <row r="135" ht="17" customHeight="1">
      <c r="A135" t="s" s="4">
        <v>14</v>
      </c>
      <c r="B135" t="s" s="5">
        <v>905</v>
      </c>
      <c r="C135" t="s" s="6">
        <v>915</v>
      </c>
      <c r="D135" t="s" s="7">
        <v>907</v>
      </c>
      <c r="E135" t="s" s="7">
        <v>18</v>
      </c>
      <c r="F135" t="s" s="7">
        <v>916</v>
      </c>
      <c r="G135" t="s" s="7">
        <v>907</v>
      </c>
      <c r="H135" t="s" s="7">
        <v>21</v>
      </c>
      <c r="I135" t="s" s="7">
        <v>917</v>
      </c>
      <c r="J135" t="s" s="7">
        <v>918</v>
      </c>
      <c r="K135" s="8"/>
      <c r="L135" t="s" s="7">
        <v>919</v>
      </c>
      <c r="M135" t="s" s="7">
        <v>920</v>
      </c>
      <c r="N135" t="s" s="7">
        <f>HYPERLINK("https://electionmgmt.vermont.gov/TFA/DownLoadFinancialDisclosure?FileName=satcowitz fin disc_20220523144240_e06532c2-b3b8-4755-84ed-f4bae649e809.pdf","satcowitz fin disc_20220523144240_e06532c2-b3b8-4755-84ed-f4bae649e809.pdf")</f>
        <v>921</v>
      </c>
    </row>
    <row r="136" ht="17" customHeight="1">
      <c r="A136" t="s" s="4">
        <v>14</v>
      </c>
      <c r="B136" t="s" s="9">
        <v>905</v>
      </c>
      <c r="C136" t="s" s="10">
        <v>922</v>
      </c>
      <c r="D136" t="s" s="10">
        <v>923</v>
      </c>
      <c r="E136" t="s" s="10">
        <v>52</v>
      </c>
      <c r="F136" t="s" s="10">
        <v>924</v>
      </c>
      <c r="G136" t="s" s="10">
        <v>923</v>
      </c>
      <c r="H136" t="s" s="10">
        <v>21</v>
      </c>
      <c r="I136" t="s" s="10">
        <v>925</v>
      </c>
      <c r="J136" t="s" s="10">
        <v>926</v>
      </c>
      <c r="K136" s="11"/>
      <c r="L136" s="11"/>
      <c r="M136" t="s" s="10">
        <v>927</v>
      </c>
      <c r="N136" t="s" s="10">
        <f>HYPERLINK("https://electionmgmt.vermont.gov/TFA/DownLoadFinancialDisclosure?FileName=Klar fin disc_20220524151621_d387d891-212d-4823-b5a9-a5ab49e585dc.pdf","Klar fin disc_20220524151621_d387d891-212d-4823-b5a9-a5ab49e585dc.pdf")</f>
        <v>928</v>
      </c>
    </row>
    <row r="137" ht="17" customHeight="1">
      <c r="A137" t="s" s="4">
        <v>14</v>
      </c>
      <c r="B137" t="s" s="9">
        <v>905</v>
      </c>
      <c r="C137" t="s" s="10">
        <v>929</v>
      </c>
      <c r="D137" t="s" s="10">
        <v>907</v>
      </c>
      <c r="E137" t="s" s="10">
        <v>52</v>
      </c>
      <c r="F137" t="s" s="10">
        <v>930</v>
      </c>
      <c r="G137" t="s" s="10">
        <v>907</v>
      </c>
      <c r="H137" t="s" s="10">
        <v>21</v>
      </c>
      <c r="I137" t="s" s="10">
        <v>917</v>
      </c>
      <c r="J137" t="s" s="10">
        <v>931</v>
      </c>
      <c r="K137" s="11"/>
      <c r="L137" t="s" s="10">
        <v>932</v>
      </c>
      <c r="M137" s="11"/>
      <c r="N137" t="s" s="10">
        <f>HYPERLINK("https://electionmgmt.vermont.gov/TFA/DownLoadFinancialDisclosure?FileName=townsend fin disc_20220524133955_9ded0170-34c7-40a3-9019-ac30a7be4d8d.pdf","townsend fin disc_20220524133955_9ded0170-34c7-40a3-9019-ac30a7be4d8d.pdf")</f>
        <v>933</v>
      </c>
    </row>
    <row r="138" ht="17" customHeight="1">
      <c r="A138" t="s" s="4">
        <v>14</v>
      </c>
      <c r="B138" t="s" s="9">
        <v>934</v>
      </c>
      <c r="C138" t="s" s="17">
        <v>935</v>
      </c>
      <c r="D138" t="s" s="10">
        <v>936</v>
      </c>
      <c r="E138" t="s" s="10">
        <v>52</v>
      </c>
      <c r="F138" t="s" s="10">
        <v>937</v>
      </c>
      <c r="G138" t="s" s="10">
        <v>936</v>
      </c>
      <c r="H138" t="s" s="10">
        <v>21</v>
      </c>
      <c r="I138" t="s" s="10">
        <v>938</v>
      </c>
      <c r="J138" t="s" s="10">
        <v>939</v>
      </c>
      <c r="K138" t="s" s="10">
        <v>940</v>
      </c>
      <c r="L138" t="s" s="10">
        <v>941</v>
      </c>
      <c r="M138" s="11"/>
      <c r="N138" t="s" s="10">
        <f>HYPERLINK("https://electionmgmt.vermont.gov/TFA/DownLoadFinancialDisclosure?FileName=doc06004320220526085019_8c878c94-f7b5-4710-9668-74a206013727.pdf","doc06004320220526085019_8c878c94-f7b5-4710-9668-74a206013727.pdf")</f>
        <v>942</v>
      </c>
    </row>
    <row r="139" ht="17" customHeight="1">
      <c r="A139" t="s" s="4">
        <v>14</v>
      </c>
      <c r="B139" t="s" s="9">
        <v>943</v>
      </c>
      <c r="C139" t="s" s="17">
        <v>944</v>
      </c>
      <c r="D139" t="s" s="10">
        <v>945</v>
      </c>
      <c r="E139" t="s" s="10">
        <v>52</v>
      </c>
      <c r="F139" t="s" s="10">
        <v>946</v>
      </c>
      <c r="G139" t="s" s="10">
        <v>945</v>
      </c>
      <c r="H139" t="s" s="10">
        <v>21</v>
      </c>
      <c r="I139" t="s" s="10">
        <v>947</v>
      </c>
      <c r="J139" t="s" s="10">
        <v>948</v>
      </c>
      <c r="K139" t="s" s="10">
        <v>948</v>
      </c>
      <c r="L139" t="s" s="10">
        <v>949</v>
      </c>
      <c r="M139" s="11"/>
      <c r="N139" s="11"/>
    </row>
    <row r="140" ht="17" customHeight="1">
      <c r="A140" t="s" s="4">
        <v>14</v>
      </c>
      <c r="B140" t="s" s="5">
        <v>950</v>
      </c>
      <c r="C140" t="s" s="6">
        <v>951</v>
      </c>
      <c r="D140" t="s" s="7">
        <v>952</v>
      </c>
      <c r="E140" t="s" s="7">
        <v>18</v>
      </c>
      <c r="F140" t="s" s="7">
        <v>953</v>
      </c>
      <c r="G140" t="s" s="7">
        <v>952</v>
      </c>
      <c r="H140" t="s" s="7">
        <v>21</v>
      </c>
      <c r="I140" t="s" s="7">
        <v>954</v>
      </c>
      <c r="J140" t="s" s="7">
        <v>955</v>
      </c>
      <c r="K140" s="8"/>
      <c r="L140" t="s" s="7">
        <v>956</v>
      </c>
      <c r="M140" t="s" s="7">
        <v>957</v>
      </c>
      <c r="N140" t="s" s="7">
        <f>HYPERLINK("https://electionmgmt.vermont.gov/TFA/DownLoadFinancialDisclosure?FileName=doc00204820220524134722_59b5dc79-b9b8-470c-a52e-7cb6fa1b3448.pdf","doc00204820220524134722_59b5dc79-b9b8-470c-a52e-7cb6fa1b3448.pdf")</f>
        <v>958</v>
      </c>
    </row>
    <row r="141" ht="17" customHeight="1">
      <c r="A141" t="s" s="4">
        <v>14</v>
      </c>
      <c r="B141" t="s" s="9">
        <v>950</v>
      </c>
      <c r="C141" t="s" s="17">
        <v>959</v>
      </c>
      <c r="D141" t="s" s="10">
        <v>960</v>
      </c>
      <c r="E141" t="s" s="10">
        <v>52</v>
      </c>
      <c r="F141" t="s" s="10">
        <v>961</v>
      </c>
      <c r="G141" t="s" s="10">
        <v>960</v>
      </c>
      <c r="H141" t="s" s="10">
        <v>21</v>
      </c>
      <c r="I141" t="s" s="10">
        <v>962</v>
      </c>
      <c r="J141" t="s" s="10">
        <v>963</v>
      </c>
      <c r="K141" s="11"/>
      <c r="L141" t="s" s="10">
        <v>964</v>
      </c>
      <c r="M141" t="s" s="10">
        <v>965</v>
      </c>
      <c r="N141" t="s" s="10">
        <f>HYPERLINK("https://electionmgmt.vermont.gov/TFA/DownLoadFinancialDisclosure?FileName=vicki-strong_f8d7f2e6-8c34-4d88-8fb1-c951a2a53a08.pdf","vicki-strong_f8d7f2e6-8c34-4d88-8fb1-c951a2a53a08.pdf")</f>
        <v>966</v>
      </c>
    </row>
    <row r="142" ht="17" customHeight="1">
      <c r="A142" t="s" s="4">
        <v>14</v>
      </c>
      <c r="B142" t="s" s="9">
        <v>967</v>
      </c>
      <c r="C142" t="s" s="10">
        <v>968</v>
      </c>
      <c r="D142" t="s" s="10">
        <v>969</v>
      </c>
      <c r="E142" t="s" s="10">
        <v>52</v>
      </c>
      <c r="F142" t="s" s="10">
        <v>970</v>
      </c>
      <c r="G142" t="s" s="10">
        <v>969</v>
      </c>
      <c r="H142" t="s" s="10">
        <v>21</v>
      </c>
      <c r="I142" t="s" s="10">
        <v>971</v>
      </c>
      <c r="J142" t="s" s="10">
        <v>972</v>
      </c>
      <c r="K142" s="11"/>
      <c r="L142" t="s" s="10">
        <v>973</v>
      </c>
      <c r="M142" s="11"/>
      <c r="N142" t="s" s="10">
        <f>HYPERLINK("https://electionmgmt.vermont.gov/TFA/DownLoadFinancialDisclosure?FileName=MM_067a2bb1-ade6-46ea-893f-7c730ac47a41.pdf","MM_067a2bb1-ade6-46ea-893f-7c730ac47a41.pdf")</f>
        <v>974</v>
      </c>
    </row>
    <row r="143" ht="17" customHeight="1">
      <c r="A143" t="s" s="4">
        <v>14</v>
      </c>
      <c r="B143" t="s" s="9">
        <v>967</v>
      </c>
      <c r="C143" t="s" s="17">
        <v>975</v>
      </c>
      <c r="D143" t="s" s="10">
        <v>976</v>
      </c>
      <c r="E143" t="s" s="10">
        <v>52</v>
      </c>
      <c r="F143" t="s" s="10">
        <v>977</v>
      </c>
      <c r="G143" t="s" s="10">
        <v>976</v>
      </c>
      <c r="H143" t="s" s="10">
        <v>21</v>
      </c>
      <c r="I143" t="s" s="10">
        <v>978</v>
      </c>
      <c r="J143" t="s" s="10">
        <v>979</v>
      </c>
      <c r="K143" s="11"/>
      <c r="L143" t="s" s="10">
        <v>980</v>
      </c>
      <c r="M143" s="11"/>
      <c r="N143" t="s" s="10">
        <f>HYPERLINK("https://electionmgmt.vermont.gov/TFA/DownLoadFinancialDisclosure?FileName=mh_92c30c79-a569-4d20-bc44-e3ed0fff2693.pdf","mh_92c30c79-a569-4d20-bc44-e3ed0fff2693.pdf")</f>
        <v>981</v>
      </c>
    </row>
    <row r="144" ht="17" customHeight="1">
      <c r="A144" t="s" s="4">
        <v>14</v>
      </c>
      <c r="B144" t="s" s="9">
        <v>982</v>
      </c>
      <c r="C144" t="s" s="17">
        <v>983</v>
      </c>
      <c r="D144" t="s" s="10">
        <v>984</v>
      </c>
      <c r="E144" t="s" s="10">
        <v>52</v>
      </c>
      <c r="F144" t="s" s="10">
        <v>985</v>
      </c>
      <c r="G144" t="s" s="10">
        <v>984</v>
      </c>
      <c r="H144" t="s" s="10">
        <v>21</v>
      </c>
      <c r="I144" t="s" s="10">
        <v>986</v>
      </c>
      <c r="J144" t="s" s="10">
        <v>987</v>
      </c>
      <c r="K144" s="11"/>
      <c r="L144" t="s" s="10">
        <v>988</v>
      </c>
      <c r="M144" s="11"/>
      <c r="N144" t="s" s="10">
        <f>HYPERLINK("https://electionmgmt.vermont.gov/TFA/DownLoadFinancialDisclosure?FileName=McCoy Financial Disclosure Form 05-2022_877a8595-b232-4562-9897-4161a412ca28.pdf","McCoy Financial Disclosure Form 05-2022_877a8595-b232-4562-9897-4161a412ca28.pdf")</f>
        <v>989</v>
      </c>
    </row>
    <row r="145" ht="17" customHeight="1">
      <c r="A145" t="s" s="4">
        <v>14</v>
      </c>
      <c r="B145" t="s" s="9">
        <v>990</v>
      </c>
      <c r="C145" t="s" s="17">
        <v>991</v>
      </c>
      <c r="D145" t="s" s="10">
        <v>992</v>
      </c>
      <c r="E145" t="s" s="10">
        <v>52</v>
      </c>
      <c r="F145" t="s" s="10">
        <v>993</v>
      </c>
      <c r="G145" t="s" s="10">
        <v>992</v>
      </c>
      <c r="H145" t="s" s="10">
        <v>21</v>
      </c>
      <c r="I145" t="s" s="10">
        <v>994</v>
      </c>
      <c r="J145" s="11"/>
      <c r="K145" s="11"/>
      <c r="L145" s="11"/>
      <c r="M145" s="11"/>
      <c r="N145" t="s" s="10">
        <f>HYPERLINK("https://electionmgmt.vermont.gov/TFA/DownLoadFinancialDisclosure?FileName=Canfield William  Financials_a86d91f0-d965-4b42-92da-b9c59492e188.pdf","Canfield William  Financials_a86d91f0-d965-4b42-92da-b9c59492e188.pdf")</f>
        <v>995</v>
      </c>
    </row>
    <row r="146" ht="17" customHeight="1">
      <c r="A146" t="s" s="4">
        <v>14</v>
      </c>
      <c r="B146" t="s" s="9">
        <v>996</v>
      </c>
      <c r="C146" t="s" s="17">
        <v>997</v>
      </c>
      <c r="D146" t="s" s="10">
        <v>998</v>
      </c>
      <c r="E146" t="s" s="10">
        <v>52</v>
      </c>
      <c r="F146" t="s" s="10">
        <v>999</v>
      </c>
      <c r="G146" t="s" s="10">
        <v>998</v>
      </c>
      <c r="H146" t="s" s="10">
        <v>21</v>
      </c>
      <c r="I146" t="s" s="10">
        <v>1000</v>
      </c>
      <c r="J146" t="s" s="10">
        <v>1001</v>
      </c>
      <c r="K146" t="s" s="10">
        <v>1001</v>
      </c>
      <c r="L146" t="s" s="10">
        <v>1002</v>
      </c>
      <c r="M146" t="s" s="10">
        <v>1003</v>
      </c>
      <c r="N146" t="s" s="10">
        <f>HYPERLINK("https://electionmgmt.vermont.gov/TFA/DownLoadFinancialDisclosure?FileName=Candidate Finance Disclosure-Jim Harrison_68fc9ea0-f325-4774-8859-db07dff81c74.pdf","Candidate Finance Disclosure-Jim Harrison_68fc9ea0-f325-4774-8859-db07dff81c74.pdf")</f>
        <v>1004</v>
      </c>
    </row>
    <row r="147" ht="17" customHeight="1">
      <c r="A147" t="s" s="4">
        <v>14</v>
      </c>
      <c r="B147" t="s" s="9">
        <v>1005</v>
      </c>
      <c r="C147" t="s" s="17">
        <v>1006</v>
      </c>
      <c r="D147" t="s" s="10">
        <v>1007</v>
      </c>
      <c r="E147" t="s" s="10">
        <v>52</v>
      </c>
      <c r="F147" t="s" s="10">
        <v>1008</v>
      </c>
      <c r="G147" t="s" s="10">
        <v>1009</v>
      </c>
      <c r="H147" t="s" s="10">
        <v>21</v>
      </c>
      <c r="I147" t="s" s="10">
        <v>1010</v>
      </c>
      <c r="J147" s="11"/>
      <c r="K147" s="11"/>
      <c r="L147" s="11"/>
      <c r="M147" s="11"/>
      <c r="N147" s="11"/>
    </row>
    <row r="148" ht="17" customHeight="1">
      <c r="A148" t="s" s="4">
        <v>14</v>
      </c>
      <c r="B148" t="s" s="9">
        <v>1005</v>
      </c>
      <c r="C148" t="s" s="17">
        <v>1011</v>
      </c>
      <c r="D148" t="s" s="10">
        <v>1009</v>
      </c>
      <c r="E148" t="s" s="10">
        <v>52</v>
      </c>
      <c r="F148" t="s" s="10">
        <v>1012</v>
      </c>
      <c r="G148" t="s" s="10">
        <v>1009</v>
      </c>
      <c r="H148" t="s" s="10">
        <v>21</v>
      </c>
      <c r="I148" t="s" s="10">
        <v>1010</v>
      </c>
      <c r="J148" t="s" s="10">
        <v>1013</v>
      </c>
      <c r="K148" t="s" s="10">
        <v>1013</v>
      </c>
      <c r="L148" t="s" s="10">
        <v>1014</v>
      </c>
      <c r="M148" s="11"/>
      <c r="N148" t="s" s="10">
        <f>HYPERLINK("https://electionmgmt.vermont.gov/TFA/DownLoadFinancialDisclosure?FileName=Burditt_853daf33-ecf8-4df8-9215-8508209bdc31.pdf","Burditt_853daf33-ecf8-4df8-9215-8508209bdc31.pdf")</f>
        <v>1015</v>
      </c>
    </row>
    <row r="149" ht="17" customHeight="1">
      <c r="A149" t="s" s="4">
        <v>14</v>
      </c>
      <c r="B149" t="s" s="5">
        <v>1005</v>
      </c>
      <c r="C149" t="s" s="7">
        <v>1016</v>
      </c>
      <c r="D149" t="s" s="7">
        <v>1007</v>
      </c>
      <c r="E149" t="s" s="7">
        <v>18</v>
      </c>
      <c r="F149" t="s" s="7">
        <v>1017</v>
      </c>
      <c r="G149" t="s" s="7">
        <v>1009</v>
      </c>
      <c r="H149" t="s" s="7">
        <v>21</v>
      </c>
      <c r="I149" t="s" s="7">
        <v>1010</v>
      </c>
      <c r="J149" s="8"/>
      <c r="K149" s="8"/>
      <c r="L149" s="8"/>
      <c r="M149" s="8"/>
      <c r="N149" s="8"/>
    </row>
    <row r="150" ht="17" customHeight="1">
      <c r="A150" t="s" s="4">
        <v>14</v>
      </c>
      <c r="B150" t="s" s="5">
        <v>1005</v>
      </c>
      <c r="C150" t="s" s="7">
        <v>1018</v>
      </c>
      <c r="D150" t="s" s="7">
        <v>1019</v>
      </c>
      <c r="E150" t="s" s="7">
        <v>18</v>
      </c>
      <c r="F150" t="s" s="7">
        <v>1020</v>
      </c>
      <c r="G150" t="s" s="7">
        <v>1019</v>
      </c>
      <c r="H150" t="s" s="7">
        <v>21</v>
      </c>
      <c r="I150" t="s" s="7">
        <v>1021</v>
      </c>
      <c r="J150" t="s" s="7">
        <v>1022</v>
      </c>
      <c r="K150" t="s" s="7">
        <v>1022</v>
      </c>
      <c r="L150" t="s" s="7">
        <v>1023</v>
      </c>
      <c r="M150" t="s" s="7">
        <v>1024</v>
      </c>
      <c r="N150" t="s" s="7">
        <f>HYPERLINK("https://electionmgmt.vermont.gov/TFA/DownLoadFinancialDisclosure?FileName=Fredette_486e5c52-94a8-43fe-8497-32740d11143c.pdf","Fredette_486e5c52-94a8-43fe-8497-32740d11143c.pdf")</f>
        <v>1025</v>
      </c>
    </row>
    <row r="151" ht="17" customHeight="1">
      <c r="A151" t="s" s="4">
        <v>14</v>
      </c>
      <c r="B151" t="s" s="9">
        <v>1026</v>
      </c>
      <c r="C151" t="s" s="10">
        <v>1027</v>
      </c>
      <c r="D151" t="s" s="10">
        <v>1028</v>
      </c>
      <c r="E151" t="s" s="10">
        <v>52</v>
      </c>
      <c r="F151" t="s" s="10">
        <v>1029</v>
      </c>
      <c r="G151" t="s" s="10">
        <v>992</v>
      </c>
      <c r="H151" t="s" s="10">
        <v>21</v>
      </c>
      <c r="I151" t="s" s="10">
        <v>994</v>
      </c>
      <c r="J151" t="s" s="10">
        <v>1030</v>
      </c>
      <c r="K151" s="11"/>
      <c r="L151" t="s" s="10">
        <v>1031</v>
      </c>
      <c r="M151" s="11"/>
      <c r="N151" t="s" s="10">
        <f>HYPERLINK("https://electionmgmt.vermont.gov/TFA/DownLoadFinancialDisclosure?FileName=J Sammis Financial Disclosure 2022_12e3ccbd-b319-4f2d-b7cf-98bf832916e4.pdf","J Sammis Financial Disclosure 2022_12e3ccbd-b319-4f2d-b7cf-98bf832916e4.pdf")</f>
        <v>1032</v>
      </c>
    </row>
    <row r="152" ht="17" customHeight="1">
      <c r="A152" t="s" s="4">
        <v>14</v>
      </c>
      <c r="B152" t="s" s="5">
        <v>1026</v>
      </c>
      <c r="C152" t="s" s="7">
        <v>1033</v>
      </c>
      <c r="D152" t="s" s="7">
        <v>1028</v>
      </c>
      <c r="E152" t="s" s="7">
        <v>18</v>
      </c>
      <c r="F152" t="s" s="7">
        <v>1034</v>
      </c>
      <c r="G152" t="s" s="7">
        <v>1028</v>
      </c>
      <c r="H152" t="s" s="7">
        <v>21</v>
      </c>
      <c r="I152" t="s" s="7">
        <v>1035</v>
      </c>
      <c r="J152" t="s" s="7">
        <v>1036</v>
      </c>
      <c r="K152" s="8"/>
      <c r="L152" t="s" s="7">
        <v>1037</v>
      </c>
      <c r="M152" s="8"/>
      <c r="N152" t="s" s="7">
        <f>HYPERLINK("https://electionmgmt.vermont.gov/TFA/DownLoadFinancialDisclosure?FileName=M Droege Financial Disclosure 2022_e1ff6a1a-e154-48a9-9ecd-4b1ab8b0ae1f.pdf","M Droege Financial Disclosure 2022_e1ff6a1a-e154-48a9-9ecd-4b1ab8b0ae1f.pdf")</f>
        <v>1038</v>
      </c>
    </row>
    <row r="153" ht="17" customHeight="1">
      <c r="A153" t="s" s="4">
        <v>14</v>
      </c>
      <c r="B153" t="s" s="9">
        <v>1039</v>
      </c>
      <c r="C153" t="s" s="10">
        <v>1040</v>
      </c>
      <c r="D153" t="s" s="10">
        <v>1041</v>
      </c>
      <c r="E153" t="s" s="10">
        <v>52</v>
      </c>
      <c r="F153" t="s" s="10">
        <v>1042</v>
      </c>
      <c r="G153" t="s" s="10">
        <v>1041</v>
      </c>
      <c r="H153" t="s" s="10">
        <v>21</v>
      </c>
      <c r="I153" t="s" s="10">
        <v>1043</v>
      </c>
      <c r="J153" t="s" s="10">
        <v>1044</v>
      </c>
      <c r="K153" s="11"/>
      <c r="L153" t="s" s="10">
        <v>1045</v>
      </c>
      <c r="M153" s="11"/>
      <c r="N153" t="s" s="10">
        <v>1046</v>
      </c>
    </row>
    <row r="154" ht="17" customHeight="1">
      <c r="A154" t="s" s="4">
        <v>14</v>
      </c>
      <c r="B154" t="s" s="9">
        <v>1047</v>
      </c>
      <c r="C154" t="s" s="10">
        <v>1048</v>
      </c>
      <c r="D154" t="s" s="10">
        <v>1041</v>
      </c>
      <c r="E154" t="s" s="10">
        <v>52</v>
      </c>
      <c r="F154" t="s" s="10">
        <v>1049</v>
      </c>
      <c r="G154" t="s" s="10">
        <v>1041</v>
      </c>
      <c r="H154" t="s" s="10">
        <v>21</v>
      </c>
      <c r="I154" t="s" s="10">
        <v>1043</v>
      </c>
      <c r="J154" t="s" s="10">
        <v>1050</v>
      </c>
      <c r="K154" s="11"/>
      <c r="L154" t="s" s="10">
        <v>1051</v>
      </c>
      <c r="M154" s="11"/>
      <c r="N154" t="s" s="10">
        <f>HYPERLINK("https://electionmgmt.vermont.gov/TFA/DownLoadFinancialDisclosure?FileName=Scan_20220525_8ee4aa92-a8fa-457a-a21a-40050c598611.pdf","Scan_20220525_8ee4aa92-a8fa-457a-a21a-40050c598611.pdf")</f>
        <v>1052</v>
      </c>
    </row>
    <row r="155" ht="17" customHeight="1">
      <c r="A155" t="s" s="4">
        <v>14</v>
      </c>
      <c r="B155" t="s" s="5">
        <v>1053</v>
      </c>
      <c r="C155" t="s" s="6">
        <v>1054</v>
      </c>
      <c r="D155" t="s" s="7">
        <v>1041</v>
      </c>
      <c r="E155" t="s" s="7">
        <v>18</v>
      </c>
      <c r="F155" t="s" s="7">
        <v>1055</v>
      </c>
      <c r="G155" t="s" s="7">
        <v>1056</v>
      </c>
      <c r="H155" t="s" s="7">
        <v>21</v>
      </c>
      <c r="I155" t="s" s="7">
        <v>1057</v>
      </c>
      <c r="J155" t="s" s="7">
        <v>1058</v>
      </c>
      <c r="K155" s="8"/>
      <c r="L155" t="s" s="7">
        <v>1059</v>
      </c>
      <c r="M155" s="8"/>
      <c r="N155" t="s" s="7">
        <f>HYPERLINK("https://electionmgmt.vermont.gov/TFA/DownLoadFinancialDisclosure?FileName=Scan_20220524_2ab4b1a2-6e13-4bcf-8736-cc4f7d2dcae9.pdf","Scan_20220524_2ab4b1a2-6e13-4bcf-8736-cc4f7d2dcae9.pdf")</f>
        <v>1060</v>
      </c>
    </row>
    <row r="156" ht="17" customHeight="1">
      <c r="A156" t="s" s="4">
        <v>14</v>
      </c>
      <c r="B156" t="s" s="9">
        <v>1053</v>
      </c>
      <c r="C156" t="s" s="10">
        <v>1061</v>
      </c>
      <c r="D156" t="s" s="10">
        <v>1041</v>
      </c>
      <c r="E156" t="s" s="10">
        <v>52</v>
      </c>
      <c r="F156" t="s" s="10">
        <v>1062</v>
      </c>
      <c r="G156" t="s" s="10">
        <v>1041</v>
      </c>
      <c r="H156" t="s" s="10">
        <v>21</v>
      </c>
      <c r="I156" t="s" s="10">
        <v>1043</v>
      </c>
      <c r="J156" s="11"/>
      <c r="K156" s="11"/>
      <c r="L156" t="s" s="10">
        <v>1063</v>
      </c>
      <c r="M156" s="11"/>
      <c r="N156" t="s" s="10">
        <f>HYPERLINK("https://electionmgmt.vermont.gov/TFA/DownLoadFinancialDisclosure?FileName=Scan_20220526_1e845104-240a-4406-8712-fe4400682419.pdf","Scan_20220526_1e845104-240a-4406-8712-fe4400682419.pdf")</f>
        <v>1064</v>
      </c>
    </row>
    <row r="157" ht="17" customHeight="1">
      <c r="A157" t="s" s="4">
        <v>14</v>
      </c>
      <c r="B157" t="s" s="5">
        <v>1065</v>
      </c>
      <c r="C157" t="s" s="6">
        <v>1066</v>
      </c>
      <c r="D157" t="s" s="7">
        <v>1041</v>
      </c>
      <c r="E157" t="s" s="7">
        <v>18</v>
      </c>
      <c r="F157" t="s" s="7">
        <v>1067</v>
      </c>
      <c r="G157" t="s" s="7">
        <v>1041</v>
      </c>
      <c r="H157" t="s" s="7">
        <v>21</v>
      </c>
      <c r="I157" t="s" s="7">
        <v>1043</v>
      </c>
      <c r="J157" t="s" s="7">
        <v>1068</v>
      </c>
      <c r="K157" s="8"/>
      <c r="L157" t="s" s="7">
        <v>1069</v>
      </c>
      <c r="M157" s="8"/>
      <c r="N157" t="s" s="7">
        <f>HYPERLINK("https://electionmgmt.vermont.gov/TFA/DownLoadFinancialDisclosure?FileName=Scan_20220516_d7c4d025-14ae-4bda-a0d9-455e9d508c57.pdf","Scan_20220516_d7c4d025-14ae-4bda-a0d9-455e9d508c57.pdf")</f>
        <v>1070</v>
      </c>
    </row>
    <row r="158" ht="17" customHeight="1">
      <c r="A158" t="s" s="4">
        <v>14</v>
      </c>
      <c r="B158" t="s" s="9">
        <v>1071</v>
      </c>
      <c r="C158" t="s" s="17">
        <v>1072</v>
      </c>
      <c r="D158" t="s" s="10">
        <v>1073</v>
      </c>
      <c r="E158" t="s" s="10">
        <v>52</v>
      </c>
      <c r="F158" t="s" s="10">
        <v>1074</v>
      </c>
      <c r="G158" t="s" s="10">
        <v>1073</v>
      </c>
      <c r="H158" t="s" s="10">
        <v>21</v>
      </c>
      <c r="I158" t="s" s="10">
        <v>1075</v>
      </c>
      <c r="J158" t="s" s="10">
        <v>1076</v>
      </c>
      <c r="K158" t="s" s="10">
        <v>1076</v>
      </c>
      <c r="L158" t="s" s="10">
        <v>1077</v>
      </c>
      <c r="M158" s="11"/>
      <c r="N158" s="11"/>
    </row>
    <row r="159" ht="17" customHeight="1">
      <c r="A159" t="s" s="4">
        <v>14</v>
      </c>
      <c r="B159" t="s" s="5">
        <v>1078</v>
      </c>
      <c r="C159" t="s" s="6">
        <v>1079</v>
      </c>
      <c r="D159" t="s" s="7">
        <v>1080</v>
      </c>
      <c r="E159" t="s" s="7">
        <v>18</v>
      </c>
      <c r="F159" t="s" s="7">
        <v>1081</v>
      </c>
      <c r="G159" t="s" s="7">
        <v>1080</v>
      </c>
      <c r="H159" t="s" s="7">
        <v>21</v>
      </c>
      <c r="I159" t="s" s="7">
        <v>1082</v>
      </c>
      <c r="J159" t="s" s="7">
        <v>1083</v>
      </c>
      <c r="K159" t="s" s="7">
        <v>1083</v>
      </c>
      <c r="L159" t="s" s="7">
        <v>1084</v>
      </c>
      <c r="M159" t="s" s="7">
        <v>1085</v>
      </c>
      <c r="N159" t="s" s="7">
        <f>HYPERLINK("https://electionmgmt.vermont.gov/TFA/DownLoadFinancialDisclosure?FileName=JEROME  FINANCIAL DISCLOSURE_0eb0fd01-e9a7-4efc-bb13-cac8d46f3724.pdf","JEROME  FINANCIAL DISCLOSURE_0eb0fd01-e9a7-4efc-bb13-cac8d46f3724.pdf")</f>
        <v>1086</v>
      </c>
    </row>
    <row r="160" ht="17" customHeight="1">
      <c r="A160" t="s" s="4">
        <v>14</v>
      </c>
      <c r="B160" t="s" s="9">
        <v>1087</v>
      </c>
      <c r="C160" t="s" s="17">
        <v>1088</v>
      </c>
      <c r="D160" t="s" s="10">
        <v>1089</v>
      </c>
      <c r="E160" t="s" s="10">
        <v>52</v>
      </c>
      <c r="F160" t="s" s="10">
        <v>1090</v>
      </c>
      <c r="G160" t="s" s="10">
        <v>1089</v>
      </c>
      <c r="H160" t="s" s="10">
        <v>21</v>
      </c>
      <c r="I160" t="s" s="10">
        <v>1091</v>
      </c>
      <c r="J160" t="s" s="10">
        <v>1092</v>
      </c>
      <c r="K160" t="s" s="10">
        <v>1093</v>
      </c>
      <c r="L160" t="s" s="10">
        <v>1094</v>
      </c>
      <c r="M160" t="s" s="10">
        <v>1095</v>
      </c>
      <c r="N160" t="s" s="10">
        <f>HYPERLINK("https://electionmgmt.vermont.gov/TFA/DownLoadFinancialDisclosure?FileName=Achey Fin Stmnt_95f8c794-2861-4674-ac82-06e9f39cdb1c.pdf","Achey Fin Stmnt_95f8c794-2861-4674-ac82-06e9f39cdb1c.pdf")</f>
        <v>1096</v>
      </c>
    </row>
    <row r="161" ht="17" customHeight="1">
      <c r="A161" t="s" s="4">
        <v>14</v>
      </c>
      <c r="B161" t="s" s="5">
        <v>1087</v>
      </c>
      <c r="C161" t="s" s="7">
        <v>1097</v>
      </c>
      <c r="D161" t="s" s="7">
        <v>1089</v>
      </c>
      <c r="E161" t="s" s="7">
        <v>18</v>
      </c>
      <c r="F161" t="s" s="7">
        <v>1098</v>
      </c>
      <c r="G161" t="s" s="7">
        <v>1089</v>
      </c>
      <c r="H161" t="s" s="7">
        <v>21</v>
      </c>
      <c r="I161" t="s" s="7">
        <v>1091</v>
      </c>
      <c r="J161" t="s" s="7">
        <v>1099</v>
      </c>
      <c r="K161" t="s" s="7">
        <v>1099</v>
      </c>
      <c r="L161" t="s" s="7">
        <v>1100</v>
      </c>
      <c r="M161" s="8"/>
      <c r="N161" t="s" s="7">
        <f>HYPERLINK("https://electionmgmt.vermont.gov/TFA/DownLoadFinancialDisclosure?FileName=Hoyt Fin Disclosure_951acf92-528f-48b5-96aa-8db487b203ee.pdf","Hoyt Fin Disclosure_951acf92-528f-48b5-96aa-8db487b203ee.pdf")</f>
        <v>1101</v>
      </c>
    </row>
    <row r="162" ht="17" customHeight="1">
      <c r="A162" t="s" s="4">
        <v>14</v>
      </c>
      <c r="B162" t="s" s="5">
        <v>1102</v>
      </c>
      <c r="C162" t="s" s="6">
        <v>1103</v>
      </c>
      <c r="D162" t="s" s="7">
        <v>1104</v>
      </c>
      <c r="E162" t="s" s="7">
        <v>18</v>
      </c>
      <c r="F162" t="s" s="7">
        <v>1105</v>
      </c>
      <c r="G162" t="s" s="7">
        <v>1104</v>
      </c>
      <c r="H162" t="s" s="7">
        <v>21</v>
      </c>
      <c r="I162" t="s" s="7">
        <v>1106</v>
      </c>
      <c r="J162" t="s" s="7">
        <v>1107</v>
      </c>
      <c r="K162" t="s" s="7">
        <v>1107</v>
      </c>
      <c r="L162" t="s" s="7">
        <v>1108</v>
      </c>
      <c r="M162" t="s" s="7">
        <v>1109</v>
      </c>
      <c r="N162" s="8"/>
    </row>
    <row r="163" ht="17" customHeight="1">
      <c r="A163" t="s" s="4">
        <v>14</v>
      </c>
      <c r="B163" t="s" s="9">
        <v>1110</v>
      </c>
      <c r="C163" t="s" s="17">
        <v>1111</v>
      </c>
      <c r="D163" t="s" s="10">
        <v>1112</v>
      </c>
      <c r="E163" t="s" s="10">
        <v>52</v>
      </c>
      <c r="F163" t="s" s="10">
        <v>1113</v>
      </c>
      <c r="G163" t="s" s="10">
        <v>1112</v>
      </c>
      <c r="H163" t="s" s="10">
        <v>21</v>
      </c>
      <c r="I163" t="s" s="10">
        <v>1114</v>
      </c>
      <c r="J163" t="s" s="10">
        <v>1115</v>
      </c>
      <c r="K163" s="11"/>
      <c r="L163" s="11"/>
      <c r="M163" s="11"/>
      <c r="N163" t="s" s="10">
        <f>HYPERLINK("https://electionmgmt.vermont.gov/TFA/DownLoadFinancialDisclosure?FileName=ad_20220516090738_88470470-7374-42ab-abf5-682d874dc454.pdf","ad_20220516090738_88470470-7374-42ab-abf5-682d874dc454.pdf")</f>
        <v>1116</v>
      </c>
    </row>
    <row r="164" ht="17" customHeight="1">
      <c r="A164" t="s" s="4">
        <v>14</v>
      </c>
      <c r="B164" t="s" s="9">
        <v>1110</v>
      </c>
      <c r="C164" t="s" s="17">
        <v>1117</v>
      </c>
      <c r="D164" t="s" s="10">
        <v>1112</v>
      </c>
      <c r="E164" t="s" s="10">
        <v>52</v>
      </c>
      <c r="F164" t="s" s="10">
        <v>1118</v>
      </c>
      <c r="G164" t="s" s="10">
        <v>1112</v>
      </c>
      <c r="H164" t="s" s="10">
        <v>21</v>
      </c>
      <c r="I164" t="s" s="10">
        <v>1114</v>
      </c>
      <c r="J164" t="s" s="10">
        <v>1119</v>
      </c>
      <c r="K164" s="11"/>
      <c r="L164" t="s" s="10">
        <v>1120</v>
      </c>
      <c r="M164" s="11"/>
      <c r="N164" t="s" s="10">
        <f>HYPERLINK("https://electionmgmt.vermont.gov/TFA/DownLoadFinancialDisclosure?FileName=kg_20220524072029_a4148d95-1465-43a0-ba45-542ae1edf701.pdf","kg_20220524072029_a4148d95-1465-43a0-ba45-542ae1edf701.pdf")</f>
        <v>1121</v>
      </c>
    </row>
    <row r="165" ht="17" customHeight="1">
      <c r="A165" t="s" s="4">
        <v>14</v>
      </c>
      <c r="B165" t="s" s="5">
        <v>1122</v>
      </c>
      <c r="C165" t="s" s="7">
        <v>1123</v>
      </c>
      <c r="D165" t="s" s="7">
        <v>1124</v>
      </c>
      <c r="E165" t="s" s="7">
        <v>18</v>
      </c>
      <c r="F165" t="s" s="7">
        <v>1125</v>
      </c>
      <c r="G165" t="s" s="7">
        <v>1124</v>
      </c>
      <c r="H165" t="s" s="7">
        <v>21</v>
      </c>
      <c r="I165" t="s" s="7">
        <v>1126</v>
      </c>
      <c r="J165" t="s" s="7">
        <v>1127</v>
      </c>
      <c r="K165" s="8"/>
      <c r="L165" t="s" s="7">
        <v>1128</v>
      </c>
      <c r="M165" t="s" s="7">
        <v>1129</v>
      </c>
      <c r="N165" t="s" s="7">
        <f>HYPERLINK("https://electionmgmt.vermont.gov/TFA/DownLoadFinancialDisclosure?FileName=20220526104536427_acc97958-7e03-4968-add6-a5ab54472d47.pdf","20220526104536427_acc97958-7e03-4968-add6-a5ab54472d47.pdf")</f>
        <v>1130</v>
      </c>
    </row>
    <row r="166" ht="17" customHeight="1">
      <c r="A166" t="s" s="4">
        <v>14</v>
      </c>
      <c r="B166" t="s" s="4">
        <v>1122</v>
      </c>
      <c r="C166" t="s" s="12">
        <v>1131</v>
      </c>
      <c r="D166" t="s" s="12">
        <v>1132</v>
      </c>
      <c r="E166" t="s" s="12">
        <v>129</v>
      </c>
      <c r="F166" t="s" s="12">
        <v>1133</v>
      </c>
      <c r="G166" t="s" s="12">
        <v>1132</v>
      </c>
      <c r="H166" t="s" s="12">
        <v>21</v>
      </c>
      <c r="I166" t="s" s="12">
        <v>1126</v>
      </c>
      <c r="J166" t="s" s="12">
        <v>1134</v>
      </c>
      <c r="K166" s="13"/>
      <c r="L166" t="s" s="12">
        <v>1135</v>
      </c>
      <c r="M166" s="13"/>
      <c r="N166" t="s" s="20">
        <f>HYPERLINK("https://electionmgmt.vermont.gov/TFA/DownLoadFinancialDisclosure?FileName=Baruzzi Rebecca FD Wash 2_4c939dd4-c10a-4bc2-996d-88c6088af483.pdf","Baruzzi Rebecca FD Wash 2_4c939dd4-c10a-4bc2-996d-88c6088af483.pdf")</f>
        <v>1136</v>
      </c>
    </row>
    <row r="167" ht="17" customHeight="1">
      <c r="A167" t="s" s="4">
        <v>14</v>
      </c>
      <c r="B167" t="s" s="4">
        <v>1122</v>
      </c>
      <c r="C167" t="s" s="12">
        <v>1137</v>
      </c>
      <c r="D167" t="s" s="12">
        <v>1138</v>
      </c>
      <c r="E167" t="s" s="12">
        <v>129</v>
      </c>
      <c r="F167" t="s" s="12">
        <v>1139</v>
      </c>
      <c r="G167" t="s" s="12">
        <v>1138</v>
      </c>
      <c r="H167" t="s" s="12">
        <v>21</v>
      </c>
      <c r="I167" t="s" s="12">
        <v>1140</v>
      </c>
      <c r="J167" t="s" s="12">
        <v>1141</v>
      </c>
      <c r="K167" s="13"/>
      <c r="L167" t="s" s="12">
        <v>1142</v>
      </c>
      <c r="M167" s="13"/>
      <c r="N167" t="s" s="20">
        <f>HYPERLINK("https://electionmgmt.vermont.gov/TFA/DownLoadFinancialDisclosure?FileName=Bifano Eugene FD Wash 7_ad2b4187-d32e-4a87-a0f0-b6570807ccbd.pdf","Bifano Eugene FD Wash 7_ad2b4187-d32e-4a87-a0f0-b6570807ccbd.pdf")</f>
        <v>1143</v>
      </c>
    </row>
    <row r="168" ht="17" customHeight="1">
      <c r="A168" t="s" s="4">
        <v>14</v>
      </c>
      <c r="B168" t="s" s="5">
        <v>1122</v>
      </c>
      <c r="C168" t="s" s="6">
        <v>1144</v>
      </c>
      <c r="D168" t="s" s="7">
        <v>1145</v>
      </c>
      <c r="E168" t="s" s="7">
        <v>18</v>
      </c>
      <c r="F168" t="s" s="7">
        <v>1146</v>
      </c>
      <c r="G168" t="s" s="7">
        <v>1145</v>
      </c>
      <c r="H168" t="s" s="7">
        <v>21</v>
      </c>
      <c r="I168" t="s" s="7">
        <v>1147</v>
      </c>
      <c r="J168" t="s" s="7">
        <v>1148</v>
      </c>
      <c r="K168" s="8"/>
      <c r="L168" t="s" s="7">
        <v>1149</v>
      </c>
      <c r="M168" t="s" s="7">
        <v>1150</v>
      </c>
      <c r="N168" t="s" s="7">
        <f>HYPERLINK("https://electionmgmt.vermont.gov/TFA/DownLoadFinancialDisclosure?FileName=Kari Dolan Fin_38805d96-7867-464b-8495-18f831775c94.pdf","Kari Dolan Fin_38805d96-7867-464b-8495-18f831775c94.pdf")</f>
        <v>1151</v>
      </c>
    </row>
    <row r="169" ht="17" customHeight="1">
      <c r="A169" t="s" s="4">
        <v>14</v>
      </c>
      <c r="B169" t="s" s="5">
        <v>1152</v>
      </c>
      <c r="C169" t="s" s="6">
        <v>1153</v>
      </c>
      <c r="D169" t="s" s="7">
        <v>1154</v>
      </c>
      <c r="E169" t="s" s="7">
        <v>18</v>
      </c>
      <c r="F169" t="s" s="7">
        <v>1155</v>
      </c>
      <c r="G169" t="s" s="7">
        <v>1154</v>
      </c>
      <c r="H169" t="s" s="7">
        <v>21</v>
      </c>
      <c r="I169" t="s" s="7">
        <v>858</v>
      </c>
      <c r="J169" t="s" s="7">
        <v>1156</v>
      </c>
      <c r="K169" t="s" s="7">
        <v>1156</v>
      </c>
      <c r="L169" t="s" s="7">
        <v>1157</v>
      </c>
      <c r="M169" t="s" s="7">
        <v>1158</v>
      </c>
      <c r="N169" t="s" s="7">
        <f>HYPERLINK("https://electionmgmt.vermont.gov/TFA/DownLoadFinancialDisclosure?FileName=P Anthony financial disclosure_996aa1c7-d663-465b-9eb1-f104e1178f92.pdf","P Anthony financial disclosure_996aa1c7-d663-465b-9eb1-f104e1178f92.pdf")</f>
        <v>1159</v>
      </c>
    </row>
    <row r="170" ht="17" customHeight="1">
      <c r="A170" t="s" s="4">
        <v>14</v>
      </c>
      <c r="B170" t="s" s="5">
        <v>1152</v>
      </c>
      <c r="C170" t="s" s="7">
        <v>1160</v>
      </c>
      <c r="D170" t="s" s="7">
        <v>1154</v>
      </c>
      <c r="E170" t="s" s="7">
        <v>18</v>
      </c>
      <c r="F170" t="s" s="7">
        <v>1161</v>
      </c>
      <c r="G170" t="s" s="7">
        <v>1154</v>
      </c>
      <c r="H170" t="s" s="7">
        <v>21</v>
      </c>
      <c r="I170" t="s" s="7">
        <v>858</v>
      </c>
      <c r="J170" t="s" s="7">
        <v>1162</v>
      </c>
      <c r="K170" t="s" s="7">
        <v>1162</v>
      </c>
      <c r="L170" t="s" s="7">
        <v>1163</v>
      </c>
      <c r="M170" t="s" s="7">
        <v>1164</v>
      </c>
      <c r="N170" t="s" s="7">
        <f>HYPERLINK("https://electionmgmt.vermont.gov/TFA/DownLoadFinancialDisclosure?FileName=J Williams financial disclosure form 2022_68f8a56d-7f1e-4c08-874c-8cfe2f4ed0ee.pdf","J Williams financial disclosure form 2022_68f8a56d-7f1e-4c08-874c-8cfe2f4ed0ee.pdf")</f>
        <v>1165</v>
      </c>
    </row>
    <row r="171" ht="17" customHeight="1">
      <c r="A171" t="s" s="4">
        <v>14</v>
      </c>
      <c r="B171" t="s" s="4">
        <v>1152</v>
      </c>
      <c r="C171" t="s" s="12">
        <v>1166</v>
      </c>
      <c r="D171" t="s" s="12">
        <v>1154</v>
      </c>
      <c r="E171" t="s" s="12">
        <v>129</v>
      </c>
      <c r="F171" t="s" s="12">
        <v>1167</v>
      </c>
      <c r="G171" t="s" s="12">
        <v>1154</v>
      </c>
      <c r="H171" t="s" s="12">
        <v>21</v>
      </c>
      <c r="I171" t="s" s="12">
        <v>858</v>
      </c>
      <c r="J171" t="s" s="12">
        <v>1168</v>
      </c>
      <c r="K171" s="13"/>
      <c r="L171" t="s" s="12">
        <v>1169</v>
      </c>
      <c r="M171" s="13"/>
      <c r="N171" t="s" s="20">
        <f>HYPERLINK("https://electionmgmt.vermont.gov/TFA/DownLoadFinancialDisclosure?FileName=Judd Brian Was 3 FD_ec5b1a61-d9d9-4162-999a-8787a6047f12.pdf","Judd Brian Was 3 FD_ec5b1a61-d9d9-4162-999a-8787a6047f12.pdf")</f>
        <v>1170</v>
      </c>
    </row>
    <row r="172" ht="17" customHeight="1">
      <c r="A172" t="s" s="4">
        <v>14</v>
      </c>
      <c r="B172" t="s" s="9">
        <v>1152</v>
      </c>
      <c r="C172" t="s" s="10">
        <v>1171</v>
      </c>
      <c r="D172" t="s" s="10">
        <v>1154</v>
      </c>
      <c r="E172" t="s" s="10">
        <v>52</v>
      </c>
      <c r="F172" t="s" s="10">
        <v>1172</v>
      </c>
      <c r="G172" t="s" s="10">
        <v>1154</v>
      </c>
      <c r="H172" t="s" s="10">
        <v>21</v>
      </c>
      <c r="I172" t="s" s="10">
        <v>858</v>
      </c>
      <c r="J172" t="s" s="10">
        <v>1173</v>
      </c>
      <c r="K172" t="s" s="10">
        <v>1173</v>
      </c>
      <c r="L172" t="s" s="10">
        <v>1174</v>
      </c>
      <c r="M172" s="11"/>
      <c r="N172" t="s" s="10">
        <f>HYPERLINK("https://electionmgmt.vermont.gov/TFA/DownLoadFinancialDisclosure?FileName=Kelly financial disclosure paperwork 5-26-22_68299cf1-3975-4059-80ea-9c770fc9c190.pdf","Kelly financial disclosure paperwork 5-26-22_68299cf1-3975-4059-80ea-9c770fc9c190.pdf")</f>
        <v>1175</v>
      </c>
    </row>
    <row r="173" ht="17" customHeight="1">
      <c r="A173" t="s" s="4">
        <v>14</v>
      </c>
      <c r="B173" t="s" s="4">
        <v>1176</v>
      </c>
      <c r="C173" t="s" s="12">
        <v>1177</v>
      </c>
      <c r="D173" t="s" s="12">
        <v>1178</v>
      </c>
      <c r="E173" t="s" s="12">
        <v>129</v>
      </c>
      <c r="F173" t="s" s="12">
        <v>1179</v>
      </c>
      <c r="G173" t="s" s="12">
        <v>1178</v>
      </c>
      <c r="H173" t="s" s="12">
        <v>21</v>
      </c>
      <c r="I173" t="s" s="12">
        <v>1180</v>
      </c>
      <c r="J173" t="s" s="12">
        <v>1181</v>
      </c>
      <c r="K173" s="13"/>
      <c r="L173" t="s" s="12">
        <v>1182</v>
      </c>
      <c r="M173" t="s" s="12">
        <v>1183</v>
      </c>
      <c r="N173" t="s" s="20">
        <f>HYPERLINK("https://electionmgmt.vermont.gov/TFA/DownLoadFinancialDisclosure?FileName=Bate Dona FD Wash 4_df769d5e-a384-465d-b45a-c4c2ab89eef1.pdf","Bate Dona FD Wash 4_df769d5e-a384-465d-b45a-c4c2ab89eef1.pdf")</f>
        <v>1184</v>
      </c>
    </row>
    <row r="174" ht="17" customHeight="1">
      <c r="A174" t="s" s="4">
        <v>14</v>
      </c>
      <c r="B174" t="s" s="5">
        <v>1176</v>
      </c>
      <c r="C174" t="s" s="7">
        <v>1185</v>
      </c>
      <c r="D174" t="s" s="7">
        <v>1178</v>
      </c>
      <c r="E174" t="s" s="7">
        <v>18</v>
      </c>
      <c r="F174" t="s" s="7">
        <v>1186</v>
      </c>
      <c r="G174" t="s" s="7">
        <v>1178</v>
      </c>
      <c r="H174" t="s" s="7">
        <v>21</v>
      </c>
      <c r="I174" t="s" s="7">
        <v>1187</v>
      </c>
      <c r="J174" t="s" s="7">
        <v>1188</v>
      </c>
      <c r="K174" t="s" s="7">
        <v>1188</v>
      </c>
      <c r="L174" t="s" s="7">
        <v>1189</v>
      </c>
      <c r="M174" s="8"/>
      <c r="N174" t="s" s="7">
        <f>HYPERLINK("https://electionmgmt.vermont.gov/TFA/DownLoadFinancialDisclosure?FileName=Casey_49b5d73c-b2f4-4f61-b18c-07c59f36bc34.pdf","Casey_49b5d73c-b2f4-4f61-b18c-07c59f36bc34.pdf")</f>
        <v>1190</v>
      </c>
    </row>
    <row r="175" ht="17" customHeight="1">
      <c r="A175" t="s" s="4">
        <v>14</v>
      </c>
      <c r="B175" t="s" s="5">
        <v>1176</v>
      </c>
      <c r="C175" t="s" s="7">
        <v>1191</v>
      </c>
      <c r="D175" t="s" s="7">
        <v>1178</v>
      </c>
      <c r="E175" t="s" s="7">
        <v>18</v>
      </c>
      <c r="F175" t="s" s="7">
        <v>1192</v>
      </c>
      <c r="G175" t="s" s="7">
        <v>1178</v>
      </c>
      <c r="H175" t="s" s="7">
        <v>21</v>
      </c>
      <c r="I175" t="s" s="7">
        <v>1187</v>
      </c>
      <c r="J175" t="s" s="7">
        <v>1193</v>
      </c>
      <c r="K175" t="s" s="7">
        <v>1193</v>
      </c>
      <c r="L175" t="s" s="7">
        <v>1194</v>
      </c>
      <c r="M175" s="8"/>
      <c r="N175" t="s" s="7">
        <f>HYPERLINK("https://electionmgmt.vermont.gov/TFA/DownLoadFinancialDisclosure?FileName=mccann_41af69bf-1725-4305-99f1-161bb874285b.pdf","mccann_41af69bf-1725-4305-99f1-161bb874285b.pdf")</f>
        <v>1195</v>
      </c>
    </row>
    <row r="176" ht="17" customHeight="1">
      <c r="A176" t="s" s="4">
        <v>14</v>
      </c>
      <c r="B176" t="s" s="5">
        <v>1196</v>
      </c>
      <c r="C176" t="s" s="7">
        <v>1197</v>
      </c>
      <c r="D176" t="s" s="7">
        <v>1198</v>
      </c>
      <c r="E176" t="s" s="7">
        <v>18</v>
      </c>
      <c r="F176" t="s" s="7">
        <v>1199</v>
      </c>
      <c r="G176" t="s" s="7">
        <v>1198</v>
      </c>
      <c r="H176" t="s" s="7">
        <v>21</v>
      </c>
      <c r="I176" t="s" s="7">
        <v>1187</v>
      </c>
      <c r="J176" s="8"/>
      <c r="K176" s="8"/>
      <c r="L176" t="s" s="7">
        <v>1200</v>
      </c>
      <c r="M176" t="s" s="7">
        <v>1201</v>
      </c>
      <c r="N176" t="s" s="7">
        <f>HYPERLINK("https://electionmgmt.vermont.gov/TFA/DownLoadFinancialDisclosure?FileName=Chapin FD WAS-5_f1e0ffb1-8017-4ab5-9aa1-fe91075f4621.pdf","Chapin FD WAS-5_f1e0ffb1-8017-4ab5-9aa1-fe91075f4621.pdf")</f>
        <v>1202</v>
      </c>
    </row>
    <row r="177" ht="17" customHeight="1">
      <c r="A177" t="s" s="4">
        <v>14</v>
      </c>
      <c r="B177" t="s" s="4">
        <v>1203</v>
      </c>
      <c r="C177" t="s" s="12">
        <v>1204</v>
      </c>
      <c r="D177" t="s" s="12">
        <v>1205</v>
      </c>
      <c r="E177" t="s" s="12">
        <v>129</v>
      </c>
      <c r="F177" t="s" s="12">
        <v>1206</v>
      </c>
      <c r="G177" t="s" s="12">
        <v>1178</v>
      </c>
      <c r="H177" t="s" s="12">
        <v>21</v>
      </c>
      <c r="I177" t="s" s="12">
        <v>1180</v>
      </c>
      <c r="J177" t="s" s="12">
        <v>1207</v>
      </c>
      <c r="K177" s="13"/>
      <c r="L177" t="s" s="12">
        <v>1208</v>
      </c>
      <c r="M177" t="s" s="12">
        <v>1209</v>
      </c>
      <c r="N177" t="s" s="20">
        <f>HYPERLINK("https://electionmgmt.vermont.gov/TFA/DownLoadFinancialDisclosure?FileName=Towbin Bram FD Wash 6_000e245b-0b98-4c9d-bd81-2fbf20c34dfd.pdf","Towbin Bram FD Wash 6_000e245b-0b98-4c9d-bd81-2fbf20c34dfd.pdf")</f>
        <v>1210</v>
      </c>
    </row>
    <row r="178" ht="17" customHeight="1">
      <c r="A178" t="s" s="4">
        <v>14</v>
      </c>
      <c r="B178" t="s" s="9">
        <v>1203</v>
      </c>
      <c r="C178" t="s" s="10">
        <v>1211</v>
      </c>
      <c r="D178" t="s" s="10">
        <v>1212</v>
      </c>
      <c r="E178" t="s" s="10">
        <v>52</v>
      </c>
      <c r="F178" t="s" s="10">
        <v>1213</v>
      </c>
      <c r="G178" t="s" s="10">
        <v>819</v>
      </c>
      <c r="H178" t="s" s="10">
        <v>21</v>
      </c>
      <c r="I178" t="s" s="10">
        <v>821</v>
      </c>
      <c r="J178" t="s" s="10">
        <v>1214</v>
      </c>
      <c r="K178" s="11"/>
      <c r="L178" t="s" s="10">
        <v>1215</v>
      </c>
      <c r="M178" t="s" s="10">
        <v>1216</v>
      </c>
      <c r="N178" t="s" s="10">
        <f>HYPERLINK("https://electionmgmt.vermont.gov/TFA/DownLoadFinancialDisclosure?FileName=20220531080109_2d877fa0-d6df-406c-989a-86fb6b3836a2.pdf","20220531080109_2d877fa0-d6df-406c-989a-86fb6b3836a2.pdf")</f>
        <v>1217</v>
      </c>
    </row>
    <row r="179" ht="17" customHeight="1">
      <c r="A179" t="s" s="4">
        <v>14</v>
      </c>
      <c r="B179" t="s" s="5">
        <v>1203</v>
      </c>
      <c r="C179" t="s" s="7">
        <v>1218</v>
      </c>
      <c r="D179" t="s" s="7">
        <v>1212</v>
      </c>
      <c r="E179" t="s" s="7">
        <v>18</v>
      </c>
      <c r="F179" t="s" s="7">
        <v>1219</v>
      </c>
      <c r="G179" t="s" s="7">
        <v>1220</v>
      </c>
      <c r="H179" t="s" s="7">
        <v>21</v>
      </c>
      <c r="I179" t="s" s="7">
        <v>1221</v>
      </c>
      <c r="J179" t="s" s="7">
        <v>1222</v>
      </c>
      <c r="K179" t="s" s="7">
        <v>1223</v>
      </c>
      <c r="L179" t="s" s="7">
        <v>1224</v>
      </c>
      <c r="M179" s="8"/>
      <c r="N179" t="s" s="7">
        <f>HYPERLINK("https://electionmgmt.vermont.gov/TFA/DownLoadFinancialDisclosure?FileName=MIHALY CALAIS CANDIDATE STATE REP AUG PRIMARY_27840509-54b7-491e-930f-c9c51291746e.pdf","MIHALY CALAIS CANDIDATE STATE REP AUG PRIMARY_27840509-54b7-491e-930f-c9c51291746e.pdf")</f>
        <v>1225</v>
      </c>
    </row>
    <row r="180" ht="17" customHeight="1">
      <c r="A180" t="s" s="4">
        <v>14</v>
      </c>
      <c r="B180" t="s" s="4">
        <v>1226</v>
      </c>
      <c r="C180" t="s" s="12">
        <v>1227</v>
      </c>
      <c r="D180" t="s" s="12">
        <v>1228</v>
      </c>
      <c r="E180" t="s" s="12">
        <v>129</v>
      </c>
      <c r="F180" t="s" s="12">
        <v>1229</v>
      </c>
      <c r="G180" t="s" s="12">
        <v>1228</v>
      </c>
      <c r="H180" t="s" s="12">
        <v>21</v>
      </c>
      <c r="I180" t="s" s="12">
        <v>278</v>
      </c>
      <c r="J180" t="s" s="12">
        <v>1230</v>
      </c>
      <c r="K180" s="13"/>
      <c r="L180" t="s" s="12">
        <v>1231</v>
      </c>
      <c r="M180" t="s" s="12">
        <v>1232</v>
      </c>
      <c r="N180" t="s" s="20">
        <f>HYPERLINK("https://electionmgmt.vermont.gov/TFA/DownLoadFinancialDisclosure?FileName=McGorry William Wash.Chitt FD_30898078-2326-45d4-89fe-8b19d54261a5.pdf","McGorry William Wash.Chitt FD_30898078-2326-45d4-89fe-8b19d54261a5.pdf")</f>
        <v>1233</v>
      </c>
    </row>
    <row r="181" ht="17" customHeight="1">
      <c r="A181" t="s" s="4">
        <v>14</v>
      </c>
      <c r="B181" t="s" s="9">
        <v>1226</v>
      </c>
      <c r="C181" t="s" s="10">
        <v>1234</v>
      </c>
      <c r="D181" t="s" s="10">
        <v>1235</v>
      </c>
      <c r="E181" t="s" s="10">
        <v>52</v>
      </c>
      <c r="F181" t="s" s="10">
        <v>1236</v>
      </c>
      <c r="G181" t="s" s="10">
        <v>1235</v>
      </c>
      <c r="H181" t="s" s="10">
        <v>21</v>
      </c>
      <c r="I181" t="s" s="10">
        <v>1237</v>
      </c>
      <c r="J181" s="11"/>
      <c r="K181" s="11"/>
      <c r="L181" s="11"/>
      <c r="M181" s="11"/>
      <c r="N181" t="s" s="10">
        <f>HYPERLINK("https://electionmgmt.vermont.gov/TFA/DownLoadFinancialDisclosure?FileName=SKM_C360i22052711450_dffe0508-3270-411b-86b1-b6d800f766b4.pdf","SKM_C360i22052711450_dffe0508-3270-411b-86b1-b6d800f766b4.pdf")</f>
        <v>1238</v>
      </c>
    </row>
    <row r="182" ht="17" customHeight="1">
      <c r="A182" t="s" s="4">
        <v>14</v>
      </c>
      <c r="B182" t="s" s="5">
        <v>1226</v>
      </c>
      <c r="C182" t="s" s="6">
        <v>1239</v>
      </c>
      <c r="D182" t="s" s="7">
        <v>1235</v>
      </c>
      <c r="E182" t="s" s="7">
        <v>18</v>
      </c>
      <c r="F182" t="s" s="7">
        <v>1240</v>
      </c>
      <c r="G182" t="s" s="7">
        <v>1235</v>
      </c>
      <c r="H182" t="s" s="7">
        <v>21</v>
      </c>
      <c r="I182" t="s" s="7">
        <v>1237</v>
      </c>
      <c r="J182" t="s" s="7">
        <v>1241</v>
      </c>
      <c r="K182" s="8"/>
      <c r="L182" t="s" s="7">
        <v>1242</v>
      </c>
      <c r="M182" s="8"/>
      <c r="N182" t="s" s="7">
        <f>HYPERLINK("https://electionmgmt.vermont.gov/TFA/DownLoadFinancialDisclosure?FileName=SKM_C360i22051613520_30066e13-ec35-48b9-8f6e-a1328b327e19.pdf","SKM_C360i22051613520_30066e13-ec35-48b9-8f6e-a1328b327e19.pdf")</f>
        <v>1243</v>
      </c>
    </row>
    <row r="183" ht="17" customHeight="1">
      <c r="A183" t="s" s="4">
        <v>14</v>
      </c>
      <c r="B183" t="s" s="5">
        <v>1226</v>
      </c>
      <c r="C183" t="s" s="6">
        <v>1244</v>
      </c>
      <c r="D183" t="s" s="7">
        <v>1235</v>
      </c>
      <c r="E183" t="s" s="7">
        <v>18</v>
      </c>
      <c r="F183" t="s" s="7">
        <v>1245</v>
      </c>
      <c r="G183" t="s" s="7">
        <v>1235</v>
      </c>
      <c r="H183" t="s" s="7">
        <v>21</v>
      </c>
      <c r="I183" t="s" s="7">
        <v>1237</v>
      </c>
      <c r="J183" t="s" s="7">
        <v>1246</v>
      </c>
      <c r="K183" s="8"/>
      <c r="L183" t="s" s="7">
        <v>1247</v>
      </c>
      <c r="M183" s="8"/>
      <c r="N183" t="s" s="7">
        <f>HYPERLINK("https://electionmgmt.vermont.gov/TFA/DownLoadFinancialDisclosure?FileName=SKM_C360i22052514050_542ffcb5-bcf3-4f15-8706-8d4bae1f698a.pdf","SKM_C360i22052514050_542ffcb5-bcf3-4f15-8706-8d4bae1f698a.pdf")</f>
        <v>1248</v>
      </c>
    </row>
    <row r="184" ht="17" customHeight="1">
      <c r="A184" t="s" s="4">
        <v>14</v>
      </c>
      <c r="B184" t="s" s="5">
        <v>1249</v>
      </c>
      <c r="C184" t="s" s="7">
        <v>1250</v>
      </c>
      <c r="D184" t="s" s="7">
        <v>1251</v>
      </c>
      <c r="E184" t="s" s="7">
        <v>18</v>
      </c>
      <c r="F184" t="s" s="7">
        <v>1252</v>
      </c>
      <c r="G184" t="s" s="7">
        <v>1251</v>
      </c>
      <c r="H184" t="s" s="7">
        <v>21</v>
      </c>
      <c r="I184" t="s" s="7">
        <v>858</v>
      </c>
      <c r="J184" t="s" s="7">
        <v>1253</v>
      </c>
      <c r="K184" s="8"/>
      <c r="L184" t="s" s="7">
        <v>1254</v>
      </c>
      <c r="M184" t="s" s="7">
        <v>1255</v>
      </c>
      <c r="N184" t="s" s="7">
        <f>HYPERLINK("https://electionmgmt.vermont.gov/TFA/DownLoadFinancialDisclosure?FileName=Melissa_6ee0b59e-fad1-4f8e-a624-dbe6ffb88f80.pdf","Melissa_6ee0b59e-fad1-4f8e-a624-dbe6ffb88f80.pdf")</f>
        <v>1256</v>
      </c>
    </row>
    <row r="185" ht="17" customHeight="1">
      <c r="A185" t="s" s="4">
        <v>14</v>
      </c>
      <c r="B185" t="s" s="9">
        <v>1249</v>
      </c>
      <c r="C185" t="s" s="10">
        <v>1257</v>
      </c>
      <c r="D185" t="s" s="10">
        <v>1251</v>
      </c>
      <c r="E185" t="s" s="10">
        <v>52</v>
      </c>
      <c r="F185" t="s" s="10">
        <v>1258</v>
      </c>
      <c r="G185" t="s" s="10">
        <v>1251</v>
      </c>
      <c r="H185" t="s" s="10">
        <v>21</v>
      </c>
      <c r="I185" t="s" s="10">
        <v>858</v>
      </c>
      <c r="J185" t="s" s="10">
        <v>1259</v>
      </c>
      <c r="K185" s="11"/>
      <c r="L185" t="s" s="10">
        <v>1260</v>
      </c>
      <c r="M185" s="11"/>
      <c r="N185" t="s" s="10">
        <f>HYPERLINK("https://electionmgmt.vermont.gov/TFA/DownLoadFinancialDisclosure?FileName=Financial Disclosure Form - Galfetti_fd43d808-25f6-4b08-b08b-c76f774b5444.pdf","Financial Disclosure Form - Galfetti_fd43d808-25f6-4b08-b08b-c76f774b5444.pdf")</f>
        <v>1261</v>
      </c>
    </row>
    <row r="186" ht="17" customHeight="1">
      <c r="A186" t="s" s="4">
        <v>14</v>
      </c>
      <c r="B186" t="s" s="9">
        <v>1249</v>
      </c>
      <c r="C186" t="s" s="17">
        <v>1262</v>
      </c>
      <c r="D186" t="s" s="10">
        <v>1251</v>
      </c>
      <c r="E186" t="s" s="10">
        <v>52</v>
      </c>
      <c r="F186" t="s" s="10">
        <v>1263</v>
      </c>
      <c r="G186" t="s" s="10">
        <v>1251</v>
      </c>
      <c r="H186" t="s" s="10">
        <v>21</v>
      </c>
      <c r="I186" t="s" s="10">
        <v>858</v>
      </c>
      <c r="J186" t="s" s="10">
        <v>1264</v>
      </c>
      <c r="K186" s="11"/>
      <c r="L186" t="s" s="10">
        <v>1265</v>
      </c>
      <c r="M186" s="11"/>
      <c r="N186" t="s" s="10">
        <f>HYPERLINK("https://electionmgmt.vermont.gov/TFA/DownLoadFinancialDisclosure?FileName=Financial Disclosure Form_bfa7123e-07c4-4d73-877e-f8f8dd4ee8a6.pdf","Financial Disclosure Form_bfa7123e-07c4-4d73-877e-f8f8dd4ee8a6.pdf")</f>
        <v>1266</v>
      </c>
    </row>
    <row r="187" ht="17" customHeight="1">
      <c r="A187" t="s" s="4">
        <v>14</v>
      </c>
      <c r="B187" t="s" s="5">
        <v>1267</v>
      </c>
      <c r="C187" t="s" s="6">
        <v>1268</v>
      </c>
      <c r="D187" t="s" s="7">
        <v>1269</v>
      </c>
      <c r="E187" t="s" s="7">
        <v>18</v>
      </c>
      <c r="F187" t="s" s="7">
        <v>1270</v>
      </c>
      <c r="G187" t="s" s="7">
        <v>1269</v>
      </c>
      <c r="H187" t="s" s="7">
        <v>21</v>
      </c>
      <c r="I187" t="s" s="7">
        <v>1271</v>
      </c>
      <c r="J187" t="s" s="7">
        <v>1272</v>
      </c>
      <c r="K187" t="s" s="7">
        <v>1272</v>
      </c>
      <c r="L187" t="s" s="7">
        <v>1273</v>
      </c>
      <c r="M187" t="s" s="7">
        <v>1274</v>
      </c>
      <c r="N187" t="s" s="7">
        <v>1275</v>
      </c>
    </row>
    <row r="188" ht="17" customHeight="1">
      <c r="A188" t="s" s="4">
        <v>14</v>
      </c>
      <c r="B188" t="s" s="9">
        <v>1267</v>
      </c>
      <c r="C188" t="s" s="10">
        <v>1276</v>
      </c>
      <c r="D188" t="s" s="10">
        <v>1277</v>
      </c>
      <c r="E188" t="s" s="10">
        <v>52</v>
      </c>
      <c r="F188" t="s" s="10">
        <v>1278</v>
      </c>
      <c r="G188" t="s" s="10">
        <v>1277</v>
      </c>
      <c r="H188" t="s" s="10">
        <v>21</v>
      </c>
      <c r="I188" t="s" s="10">
        <v>1279</v>
      </c>
      <c r="J188" t="s" s="10">
        <v>1280</v>
      </c>
      <c r="K188" t="s" s="10">
        <v>1280</v>
      </c>
      <c r="L188" t="s" s="10">
        <v>1281</v>
      </c>
      <c r="M188" s="11"/>
      <c r="N188" t="s" s="10">
        <f>HYPERLINK("https://electionmgmt.vermont.gov/TFA/DownLoadFinancialDisclosure?FileName=NANCY GASSETT FINANCE FORM_dad79895-b3e8-4088-8850-1942c09e685a.pdf","NANCY GASSETT FINANCE FORM_dad79895-b3e8-4088-8850-1942c09e685a.pdf")</f>
        <v>1282</v>
      </c>
    </row>
    <row r="189" ht="17" customHeight="1">
      <c r="A189" t="s" s="4">
        <v>14</v>
      </c>
      <c r="B189" t="s" s="4">
        <v>1283</v>
      </c>
      <c r="C189" t="s" s="12">
        <v>1284</v>
      </c>
      <c r="D189" t="s" s="12">
        <v>1285</v>
      </c>
      <c r="E189" t="s" s="12">
        <v>129</v>
      </c>
      <c r="F189" t="s" s="12">
        <v>1286</v>
      </c>
      <c r="G189" t="s" s="12">
        <v>1287</v>
      </c>
      <c r="H189" t="s" s="12">
        <v>21</v>
      </c>
      <c r="I189" t="s" s="12">
        <v>1288</v>
      </c>
      <c r="J189" t="s" s="12">
        <v>1289</v>
      </c>
      <c r="K189" s="13"/>
      <c r="L189" t="s" s="12">
        <v>1290</v>
      </c>
      <c r="M189" s="13"/>
      <c r="N189" t="s" s="20">
        <f>HYPERLINK("https://electionmgmt.vermont.gov/TFA/DownLoadFinancialDisclosure?FileName=Wilson George FD Wind 2_2e3229fb-0bec-41ec-8bed-e270fb507987.pdf","Wilson George FD Wind 2_2e3229fb-0bec-41ec-8bed-e270fb507987.pdf")</f>
        <v>1291</v>
      </c>
    </row>
    <row r="190" ht="17" customHeight="1">
      <c r="A190" t="s" s="4">
        <v>14</v>
      </c>
      <c r="B190" t="s" s="4">
        <v>1283</v>
      </c>
      <c r="C190" t="s" s="12">
        <v>1292</v>
      </c>
      <c r="D190" t="s" s="12">
        <v>1293</v>
      </c>
      <c r="E190" t="s" s="12">
        <v>129</v>
      </c>
      <c r="F190" t="s" s="12">
        <v>1294</v>
      </c>
      <c r="G190" t="s" s="12">
        <v>1295</v>
      </c>
      <c r="H190" t="s" s="12">
        <v>21</v>
      </c>
      <c r="I190" t="s" s="12">
        <v>1296</v>
      </c>
      <c r="J190" t="s" s="12">
        <v>1297</v>
      </c>
      <c r="K190" s="13"/>
      <c r="L190" t="s" s="12">
        <v>1298</v>
      </c>
      <c r="M190" t="s" s="12">
        <v>1299</v>
      </c>
      <c r="N190" t="s" s="20">
        <f>HYPERLINK("https://electionmgmt.vermont.gov/TFA/DownLoadFinancialDisclosure?FileName=Sibilia Laura FD Wind 1_c660cf05-31e9-4eff-bca9-4531e43ecd40.pdf","Sibilia Laura FD Wind 1_c660cf05-31e9-4eff-bca9-4531e43ecd40.pdf")</f>
        <v>1300</v>
      </c>
    </row>
    <row r="191" ht="17" customHeight="1">
      <c r="A191" t="s" s="4">
        <v>14</v>
      </c>
      <c r="B191" t="s" s="4">
        <v>1301</v>
      </c>
      <c r="C191" t="s" s="12">
        <v>1302</v>
      </c>
      <c r="D191" t="s" s="12">
        <v>1303</v>
      </c>
      <c r="E191" t="s" s="12">
        <v>129</v>
      </c>
      <c r="F191" t="s" s="12">
        <v>1304</v>
      </c>
      <c r="G191" t="s" s="12">
        <v>1303</v>
      </c>
      <c r="H191" t="s" s="12">
        <v>21</v>
      </c>
      <c r="I191" t="s" s="12">
        <v>1305</v>
      </c>
      <c r="J191" t="s" s="12">
        <v>1306</v>
      </c>
      <c r="K191" s="13"/>
      <c r="L191" t="s" s="12">
        <v>1307</v>
      </c>
      <c r="M191" s="13"/>
      <c r="N191" t="s" s="20">
        <f>HYPERLINK("https://electionmgmt.vermont.gov/TFA/DownLoadFinancialDisclosure?FileName=Coyne Ryan FD Wind 3_a592fd88-bb8c-434d-bcab-3caba231aeb8.pdf","Coyne Ryan FD Wind 3_a592fd88-bb8c-434d-bcab-3caba231aeb8.pdf")</f>
        <v>1308</v>
      </c>
    </row>
    <row r="192" ht="17" customHeight="1">
      <c r="A192" t="s" s="4">
        <v>14</v>
      </c>
      <c r="B192" t="s" s="9">
        <v>1301</v>
      </c>
      <c r="C192" t="s" s="10">
        <v>1309</v>
      </c>
      <c r="D192" t="s" s="10">
        <v>1310</v>
      </c>
      <c r="E192" t="s" s="10">
        <v>52</v>
      </c>
      <c r="F192" t="s" s="10">
        <v>1311</v>
      </c>
      <c r="G192" t="s" s="10">
        <v>1312</v>
      </c>
      <c r="H192" t="s" s="10">
        <v>21</v>
      </c>
      <c r="I192" t="s" s="10">
        <v>1313</v>
      </c>
      <c r="J192" t="s" s="10">
        <v>1314</v>
      </c>
      <c r="K192" s="11"/>
      <c r="L192" t="s" s="10">
        <v>1315</v>
      </c>
      <c r="M192" s="11"/>
      <c r="N192" t="s" s="10">
        <f>HYPERLINK("https://electionmgmt.vermont.gov/TFA/DownLoadFinancialDisclosure?FileName=20220524161459_0c968a6d-30e3-42f7-8321-037c2e948caa.pdf","20220524161459_0c968a6d-30e3-42f7-8321-037c2e948caa.pdf")</f>
        <v>1316</v>
      </c>
    </row>
    <row r="193" ht="17" customHeight="1">
      <c r="A193" t="s" s="4">
        <v>14</v>
      </c>
      <c r="B193" t="s" s="9">
        <v>1301</v>
      </c>
      <c r="C193" t="s" s="10">
        <v>1317</v>
      </c>
      <c r="D193" t="s" s="10">
        <v>1310</v>
      </c>
      <c r="E193" t="s" s="10">
        <v>52</v>
      </c>
      <c r="F193" t="s" s="10">
        <v>1318</v>
      </c>
      <c r="G193" t="s" s="10">
        <v>1312</v>
      </c>
      <c r="H193" t="s" s="10">
        <v>21</v>
      </c>
      <c r="I193" t="s" s="10">
        <v>1313</v>
      </c>
      <c r="J193" s="11"/>
      <c r="K193" s="11"/>
      <c r="L193" s="11"/>
      <c r="M193" s="11"/>
      <c r="N193" t="s" s="10">
        <f>HYPERLINK("https://electionmgmt.vermont.gov/TFA/DownLoadFinancialDisclosure?FileName=20220525125044_2fa2585b-ab1d-43fa-a62a-312e2cfa2f32.pdf","20220525125044_2fa2585b-ab1d-43fa-a62a-312e2cfa2f32.pdf")</f>
        <v>1319</v>
      </c>
    </row>
    <row r="194" ht="17" customHeight="1">
      <c r="A194" t="s" s="4">
        <v>14</v>
      </c>
      <c r="B194" t="s" s="5">
        <v>1301</v>
      </c>
      <c r="C194" t="s" s="6">
        <v>1320</v>
      </c>
      <c r="D194" t="s" s="7">
        <v>1303</v>
      </c>
      <c r="E194" t="s" s="7">
        <v>18</v>
      </c>
      <c r="F194" t="s" s="7">
        <v>1321</v>
      </c>
      <c r="G194" t="s" s="7">
        <v>1322</v>
      </c>
      <c r="H194" t="s" s="7">
        <v>21</v>
      </c>
      <c r="I194" t="s" s="7">
        <v>1305</v>
      </c>
      <c r="J194" t="s" s="7">
        <v>1323</v>
      </c>
      <c r="K194" s="8"/>
      <c r="L194" t="s" s="7">
        <v>1324</v>
      </c>
      <c r="M194" s="8"/>
      <c r="N194" t="s" s="7">
        <f>HYPERLINK("https://electionmgmt.vermont.gov/TFA/DownLoadFinancialDisclosure?FileName=20220427115527_342baa0b-9bc7-4beb-9622-dfa655206cfd.pdf","20220427115527_342baa0b-9bc7-4beb-9622-dfa655206cfd.pdf")</f>
        <v>1325</v>
      </c>
    </row>
    <row r="195" ht="17" customHeight="1">
      <c r="A195" t="s" s="4">
        <v>14</v>
      </c>
      <c r="B195" t="s" s="5">
        <v>1301</v>
      </c>
      <c r="C195" t="s" s="6">
        <v>1326</v>
      </c>
      <c r="D195" t="s" s="7">
        <v>1310</v>
      </c>
      <c r="E195" t="s" s="7">
        <v>18</v>
      </c>
      <c r="F195" t="s" s="7">
        <v>1327</v>
      </c>
      <c r="G195" t="s" s="7">
        <v>1310</v>
      </c>
      <c r="H195" t="s" s="7">
        <v>21</v>
      </c>
      <c r="I195" t="s" s="7">
        <v>1328</v>
      </c>
      <c r="J195" t="s" s="7">
        <v>1329</v>
      </c>
      <c r="K195" s="8"/>
      <c r="L195" t="s" s="7">
        <v>1330</v>
      </c>
      <c r="M195" s="8"/>
      <c r="N195" t="s" s="7">
        <f>HYPERLINK("https://electionmgmt.vermont.gov/TFA/DownLoadFinancialDisclosure?FileName=20220427120036_d50ceeba-ee9d-476e-bae2-d344e6824e94.pdf","20220427120036_d50ceeba-ee9d-476e-bae2-d344e6824e94.pdf")</f>
        <v>1331</v>
      </c>
    </row>
    <row r="196" ht="17" customHeight="1">
      <c r="A196" t="s" s="4">
        <v>14</v>
      </c>
      <c r="B196" t="s" s="9">
        <v>1332</v>
      </c>
      <c r="C196" t="s" s="10">
        <v>1333</v>
      </c>
      <c r="D196" t="s" s="10">
        <v>1334</v>
      </c>
      <c r="E196" t="s" s="10">
        <v>52</v>
      </c>
      <c r="F196" t="s" s="10">
        <v>1335</v>
      </c>
      <c r="G196" t="s" s="10">
        <v>1334</v>
      </c>
      <c r="H196" t="s" s="10">
        <v>21</v>
      </c>
      <c r="I196" t="s" s="10">
        <v>1271</v>
      </c>
      <c r="J196" t="s" s="10">
        <v>1336</v>
      </c>
      <c r="K196" t="s" s="10">
        <v>1336</v>
      </c>
      <c r="L196" t="s" s="10">
        <v>1337</v>
      </c>
      <c r="M196" s="11"/>
      <c r="N196" t="s" s="10">
        <f>HYPERLINK("https://electionmgmt.vermont.gov/TFA/DownLoadFinancialDisclosure?FileName=SKM_C454e22052612220_cde3569d-3160-4f14-9625-6e439d37cd99.pdf","SKM_C454e22052612220_cde3569d-3160-4f14-9625-6e439d37cd99.pdf")</f>
        <v>1338</v>
      </c>
    </row>
    <row r="197" ht="17" customHeight="1">
      <c r="A197" t="s" s="4">
        <v>14</v>
      </c>
      <c r="B197" t="s" s="5">
        <v>1332</v>
      </c>
      <c r="C197" t="s" s="6">
        <v>1339</v>
      </c>
      <c r="D197" t="s" s="7">
        <v>1340</v>
      </c>
      <c r="E197" t="s" s="7">
        <v>18</v>
      </c>
      <c r="F197" t="s" s="7">
        <v>1341</v>
      </c>
      <c r="G197" t="s" s="7">
        <v>1340</v>
      </c>
      <c r="H197" t="s" s="7">
        <v>21</v>
      </c>
      <c r="I197" t="s" s="7">
        <v>1313</v>
      </c>
      <c r="J197" t="s" s="7">
        <v>1342</v>
      </c>
      <c r="K197" t="s" s="7">
        <v>1342</v>
      </c>
      <c r="L197" t="s" s="7">
        <v>1343</v>
      </c>
      <c r="M197" s="8"/>
      <c r="N197" t="s" s="7">
        <f>HYPERLINK("https://electionmgmt.vermont.gov/TFA/DownLoadFinancialDisclosure?FileName=SKM_C454e22052415500_b80a5f50-d554-472a-96cb-9ecf3d3d15db.pdf","SKM_C454e22052415500_b80a5f50-d554-472a-96cb-9ecf3d3d15db.pdf")</f>
        <v>1344</v>
      </c>
    </row>
    <row r="198" ht="17" customHeight="1">
      <c r="A198" t="s" s="4">
        <v>14</v>
      </c>
      <c r="B198" t="s" s="5">
        <v>1345</v>
      </c>
      <c r="C198" t="s" s="6">
        <v>1346</v>
      </c>
      <c r="D198" t="s" s="7">
        <v>1347</v>
      </c>
      <c r="E198" t="s" s="7">
        <v>18</v>
      </c>
      <c r="F198" t="s" s="7">
        <v>1348</v>
      </c>
      <c r="G198" t="s" s="7">
        <v>1347</v>
      </c>
      <c r="H198" t="s" s="7">
        <v>21</v>
      </c>
      <c r="I198" t="s" s="7">
        <v>1349</v>
      </c>
      <c r="J198" t="s" s="7">
        <v>1350</v>
      </c>
      <c r="K198" s="8"/>
      <c r="L198" t="s" s="7">
        <v>1351</v>
      </c>
      <c r="M198" t="s" s="7">
        <v>1352</v>
      </c>
      <c r="N198" t="s" s="7">
        <f>HYPERLINK("https://electionmgmt.vermont.gov/TFA/DownLoadFinancialDisclosure?FileName=Financial Disclosure Form Emily Long Windham-5_7c1473ae-a399-4dcb-964a-49ee317ead36.pdf","Financial Disclosure Form Emily Long Windham-5_7c1473ae-a399-4dcb-964a-49ee317ead36.pdf")</f>
        <v>1353</v>
      </c>
    </row>
    <row r="199" ht="17" customHeight="1">
      <c r="A199" t="s" s="4">
        <v>14</v>
      </c>
      <c r="B199" t="s" s="9">
        <v>1354</v>
      </c>
      <c r="C199" t="s" s="10">
        <v>1355</v>
      </c>
      <c r="D199" t="s" s="10">
        <v>1356</v>
      </c>
      <c r="E199" t="s" s="10">
        <v>52</v>
      </c>
      <c r="F199" t="s" s="10">
        <v>1357</v>
      </c>
      <c r="G199" t="s" s="10">
        <v>1356</v>
      </c>
      <c r="H199" t="s" s="10">
        <v>21</v>
      </c>
      <c r="I199" t="s" s="10">
        <v>1358</v>
      </c>
      <c r="J199" t="s" s="10">
        <v>1359</v>
      </c>
      <c r="K199" t="s" s="10">
        <v>1360</v>
      </c>
      <c r="L199" t="s" s="10">
        <v>1361</v>
      </c>
      <c r="M199" t="s" s="10">
        <v>1362</v>
      </c>
      <c r="N199" t="s" s="10">
        <f>HYPERLINK("https://electionmgmt.vermont.gov/TFA/DownLoadFinancialDisclosure?FileName=Lyddy Candidate Windham 6_6cb09413-9964-4aff-93a6-d15a33b87904.pdf","Lyddy Candidate Windham 6_6cb09413-9964-4aff-93a6-d15a33b87904.pdf")</f>
        <v>1363</v>
      </c>
    </row>
    <row r="200" ht="17" customHeight="1">
      <c r="A200" t="s" s="4">
        <v>14</v>
      </c>
      <c r="B200" t="s" s="5">
        <v>1354</v>
      </c>
      <c r="C200" t="s" s="7">
        <v>1364</v>
      </c>
      <c r="D200" t="s" s="7">
        <v>1365</v>
      </c>
      <c r="E200" t="s" s="7">
        <v>18</v>
      </c>
      <c r="F200" t="s" s="7">
        <v>1366</v>
      </c>
      <c r="G200" t="s" s="7">
        <v>1367</v>
      </c>
      <c r="H200" t="s" s="7">
        <v>21</v>
      </c>
      <c r="I200" t="s" s="7">
        <v>1368</v>
      </c>
      <c r="J200" t="s" s="7">
        <v>1369</v>
      </c>
      <c r="K200" t="s" s="7">
        <v>1369</v>
      </c>
      <c r="L200" t="s" s="7">
        <v>1370</v>
      </c>
      <c r="M200" t="s" s="7">
        <v>1371</v>
      </c>
      <c r="N200" t="s" s="7">
        <f>HYPERLINK("https://electionmgmt.vermont.gov/TFA/DownLoadFinancialDisclosure?FileName=Roberts Candidate Windham 6_c46a909b-e07a-4894-9c0b-661876d04dea.pdf","Roberts Candidate Windham 6_c46a909b-e07a-4894-9c0b-661876d04dea.pdf")</f>
        <v>1372</v>
      </c>
    </row>
    <row r="201" ht="17" customHeight="1">
      <c r="A201" t="s" s="4">
        <v>14</v>
      </c>
      <c r="B201" t="s" s="5">
        <v>1373</v>
      </c>
      <c r="C201" t="s" s="6">
        <v>1374</v>
      </c>
      <c r="D201" t="s" s="7">
        <v>1375</v>
      </c>
      <c r="E201" t="s" s="7">
        <v>18</v>
      </c>
      <c r="F201" t="s" s="7">
        <v>1376</v>
      </c>
      <c r="G201" t="s" s="7">
        <v>1375</v>
      </c>
      <c r="H201" t="s" s="7">
        <v>21</v>
      </c>
      <c r="I201" t="s" s="7">
        <v>1271</v>
      </c>
      <c r="J201" t="s" s="7">
        <v>1377</v>
      </c>
      <c r="K201" t="s" s="7">
        <v>1377</v>
      </c>
      <c r="L201" t="s" s="7">
        <v>1378</v>
      </c>
      <c r="M201" t="s" s="7">
        <v>1379</v>
      </c>
      <c r="N201" t="s" s="7">
        <f>HYPERLINK("https://electionmgmt.vermont.gov/TFA/DownLoadFinancialDisclosure?FileName=Kornheiser_Emilie_StateRep_2022AugPrimary_686bb470-1557-4252-8268-688def9cad2b.pdf","Kornheiser_Emilie_StateRep_2022AugPrimary_686bb470-1557-4252-8268-688def9cad2b.pdf")</f>
        <v>1380</v>
      </c>
    </row>
    <row r="202" ht="17" customHeight="1">
      <c r="A202" t="s" s="4">
        <v>14</v>
      </c>
      <c r="B202" t="s" s="5">
        <v>1381</v>
      </c>
      <c r="C202" t="s" s="6">
        <v>1382</v>
      </c>
      <c r="D202" t="s" s="7">
        <v>1375</v>
      </c>
      <c r="E202" t="s" s="7">
        <v>18</v>
      </c>
      <c r="F202" t="s" s="7">
        <v>1383</v>
      </c>
      <c r="G202" t="s" s="7">
        <v>1375</v>
      </c>
      <c r="H202" t="s" s="7">
        <v>21</v>
      </c>
      <c r="I202" t="s" s="7">
        <v>1271</v>
      </c>
      <c r="J202" t="s" s="7">
        <v>1384</v>
      </c>
      <c r="K202" t="s" s="7">
        <v>1384</v>
      </c>
      <c r="L202" t="s" s="7">
        <v>1385</v>
      </c>
      <c r="M202" t="s" s="7">
        <v>1386</v>
      </c>
      <c r="N202" t="s" s="7">
        <f>HYPERLINK("https://electionmgmt.vermont.gov/TFA/DownLoadFinancialDisclosure?FileName=Burke_Mollie_StateRep_2022AugPrimary_561a4f19-6444-466d-a4e1-a13dbfce9506.pdf","Burke_Mollie_StateRep_2022AugPrimary_561a4f19-6444-466d-a4e1-a13dbfce9506.pdf")</f>
        <v>1387</v>
      </c>
    </row>
    <row r="203" ht="17" customHeight="1">
      <c r="A203" t="s" s="4">
        <v>14</v>
      </c>
      <c r="B203" t="s" s="5">
        <v>1388</v>
      </c>
      <c r="C203" t="s" s="6">
        <v>1389</v>
      </c>
      <c r="D203" t="s" s="7">
        <v>1375</v>
      </c>
      <c r="E203" t="s" s="7">
        <v>18</v>
      </c>
      <c r="F203" t="s" s="7">
        <v>1390</v>
      </c>
      <c r="G203" t="s" s="7">
        <v>1375</v>
      </c>
      <c r="H203" t="s" s="7">
        <v>21</v>
      </c>
      <c r="I203" t="s" s="7">
        <v>1271</v>
      </c>
      <c r="J203" t="s" s="7">
        <v>1391</v>
      </c>
      <c r="K203" t="s" s="7">
        <v>1391</v>
      </c>
      <c r="L203" t="s" s="7">
        <v>1392</v>
      </c>
      <c r="M203" s="8"/>
      <c r="N203" t="s" s="7">
        <f>HYPERLINK("https://electionmgmt.vermont.gov/TFA/DownLoadFinancialDisclosure?FileName=Toleno_Tristan_StateRep_2022AugPrimary_fd6c078d-6d59-4366-9782-b3998a9f5563.pdf","Toleno_Tristan_StateRep_2022AugPrimary_fd6c078d-6d59-4366-9782-b3998a9f5563.pdf")</f>
        <v>1393</v>
      </c>
    </row>
    <row r="204" ht="17" customHeight="1">
      <c r="A204" t="s" s="4">
        <v>14</v>
      </c>
      <c r="B204" t="s" s="4">
        <v>1394</v>
      </c>
      <c r="C204" t="s" s="12">
        <v>1395</v>
      </c>
      <c r="D204" t="s" s="12">
        <v>1396</v>
      </c>
      <c r="E204" t="s" s="12">
        <v>129</v>
      </c>
      <c r="F204" t="s" s="12">
        <v>1397</v>
      </c>
      <c r="G204" t="s" s="12">
        <v>1398</v>
      </c>
      <c r="H204" t="s" s="12">
        <v>21</v>
      </c>
      <c r="I204" t="s" s="12">
        <v>1399</v>
      </c>
      <c r="J204" t="s" s="12">
        <v>1400</v>
      </c>
      <c r="K204" s="13"/>
      <c r="L204" t="s" s="12">
        <v>1401</v>
      </c>
      <c r="M204" t="s" s="12">
        <v>1402</v>
      </c>
      <c r="N204" t="s" s="20">
        <f>HYPERLINK("https://electionmgmt.vermont.gov/TFA/DownLoadFinancialDisclosure?FileName=Pajala Kelly FD Wind Wind Benn_f63a2988-0c42-461f-a87b-fff8035eb4e5.pdf","Pajala Kelly FD Wind Wind Benn_f63a2988-0c42-461f-a87b-fff8035eb4e5.pdf")</f>
        <v>1403</v>
      </c>
    </row>
    <row r="205" ht="17" customHeight="1">
      <c r="A205" t="s" s="4">
        <v>14</v>
      </c>
      <c r="B205" t="s" s="5">
        <v>1404</v>
      </c>
      <c r="C205" t="s" s="6">
        <v>1405</v>
      </c>
      <c r="D205" t="s" s="7">
        <v>1406</v>
      </c>
      <c r="E205" t="s" s="7">
        <v>18</v>
      </c>
      <c r="F205" t="s" s="7">
        <v>1407</v>
      </c>
      <c r="G205" t="s" s="7">
        <v>1406</v>
      </c>
      <c r="H205" t="s" s="7">
        <v>21</v>
      </c>
      <c r="I205" t="s" s="7">
        <v>1408</v>
      </c>
      <c r="J205" t="s" s="7">
        <v>1409</v>
      </c>
      <c r="K205" s="8"/>
      <c r="L205" t="s" s="7">
        <v>1410</v>
      </c>
      <c r="M205" t="s" s="7">
        <v>1411</v>
      </c>
      <c r="N205" t="s" s="7">
        <f>HYPERLINK("https://electionmgmt.vermont.gov/TFA/DownLoadFinancialDisclosure?FileName=3474_001_3d4679d6-317e-4a47-9eb4-8737bc6bd596.pdf","3474_001_3d4679d6-317e-4a47-9eb4-8737bc6bd596.pdf")</f>
        <v>1412</v>
      </c>
    </row>
    <row r="206" ht="17" customHeight="1">
      <c r="A206" t="s" s="4">
        <v>14</v>
      </c>
      <c r="B206" t="s" s="5">
        <v>1404</v>
      </c>
      <c r="C206" t="s" s="6">
        <v>1413</v>
      </c>
      <c r="D206" t="s" s="7">
        <v>1414</v>
      </c>
      <c r="E206" t="s" s="7">
        <v>18</v>
      </c>
      <c r="F206" t="s" s="7">
        <v>1415</v>
      </c>
      <c r="G206" t="s" s="7">
        <v>1416</v>
      </c>
      <c r="H206" t="s" s="7">
        <v>21</v>
      </c>
      <c r="I206" t="s" s="7">
        <v>1417</v>
      </c>
      <c r="J206" t="s" s="7">
        <v>1418</v>
      </c>
      <c r="K206" s="8"/>
      <c r="L206" t="s" s="7">
        <v>1419</v>
      </c>
      <c r="M206" t="s" s="7">
        <v>1420</v>
      </c>
      <c r="N206" t="s" s="7">
        <f>HYPERLINK("https://electionmgmt.vermont.gov/TFA/DownLoadFinancialDisclosure?FileName=3484_001_9cde6927-8560-4cbe-affb-e1d1e210db25.pdf","3484_001_9cde6927-8560-4cbe-affb-e1d1e210db25.pdf")</f>
        <v>1421</v>
      </c>
    </row>
    <row r="207" ht="17" customHeight="1">
      <c r="A207" t="s" s="4">
        <v>14</v>
      </c>
      <c r="B207" t="s" s="4">
        <v>1422</v>
      </c>
      <c r="C207" t="s" s="12">
        <v>1423</v>
      </c>
      <c r="D207" t="s" s="12">
        <v>1424</v>
      </c>
      <c r="E207" t="s" s="12">
        <v>129</v>
      </c>
      <c r="F207" t="s" s="12">
        <v>1425</v>
      </c>
      <c r="G207" t="s" s="12">
        <v>1424</v>
      </c>
      <c r="H207" t="s" s="12">
        <v>21</v>
      </c>
      <c r="I207" t="s" s="12">
        <v>1426</v>
      </c>
      <c r="J207" t="s" s="12">
        <v>1427</v>
      </c>
      <c r="K207" t="s" s="12">
        <v>1428</v>
      </c>
      <c r="L207" t="s" s="12">
        <v>1429</v>
      </c>
      <c r="M207" s="13"/>
      <c r="N207" t="s" s="20">
        <f>HYPERLINK("https://electionmgmt.vermont.gov/TFA/DownLoadFinancialDisclosure?FileName=Lindberg Stuart FD Windsor 2_74af0e1a-6fa3-477d-a1f7-157c8acdb7a5.pdf","Lindberg Stuart FD Windsor 2_74af0e1a-6fa3-477d-a1f7-157c8acdb7a5.pdf")</f>
        <v>1430</v>
      </c>
    </row>
    <row r="208" ht="17" customHeight="1">
      <c r="A208" t="s" s="4">
        <v>14</v>
      </c>
      <c r="B208" t="s" s="5">
        <v>1422</v>
      </c>
      <c r="C208" t="s" s="6">
        <v>1431</v>
      </c>
      <c r="D208" t="s" s="7">
        <v>1432</v>
      </c>
      <c r="E208" t="s" s="7">
        <v>18</v>
      </c>
      <c r="F208" t="s" s="7">
        <v>1433</v>
      </c>
      <c r="G208" t="s" s="7">
        <v>1432</v>
      </c>
      <c r="H208" t="s" s="7">
        <v>21</v>
      </c>
      <c r="I208" t="s" s="7">
        <v>1434</v>
      </c>
      <c r="J208" s="8"/>
      <c r="K208" s="8"/>
      <c r="L208" s="8"/>
      <c r="M208" s="8"/>
      <c r="N208" s="8"/>
    </row>
    <row r="209" ht="17" customHeight="1">
      <c r="A209" t="s" s="4">
        <v>14</v>
      </c>
      <c r="B209" t="s" s="5">
        <v>1435</v>
      </c>
      <c r="C209" t="s" s="6">
        <v>1436</v>
      </c>
      <c r="D209" t="s" s="7">
        <v>1437</v>
      </c>
      <c r="E209" t="s" s="7">
        <v>18</v>
      </c>
      <c r="F209" t="s" s="7">
        <v>1438</v>
      </c>
      <c r="G209" t="s" s="7">
        <v>1437</v>
      </c>
      <c r="H209" t="s" s="7">
        <v>21</v>
      </c>
      <c r="I209" t="s" s="7">
        <v>1434</v>
      </c>
      <c r="J209" t="s" s="7">
        <v>1439</v>
      </c>
      <c r="K209" t="s" s="7">
        <v>1439</v>
      </c>
      <c r="L209" t="s" s="7">
        <v>1440</v>
      </c>
      <c r="M209" s="8"/>
      <c r="N209" t="s" s="7">
        <f>HYPERLINK("https://electionmgmt.vermont.gov/TFA/DownLoadFinancialDisclosure?FileName=Morris - Financial_778632cc-9e60-4f96-820b-0299af5bf28f.pdf","Morris - Financial_778632cc-9e60-4f96-820b-0299af5bf28f.pdf")</f>
        <v>1441</v>
      </c>
    </row>
    <row r="210" ht="17" customHeight="1">
      <c r="A210" t="s" s="4">
        <v>14</v>
      </c>
      <c r="B210" t="s" s="9">
        <v>1435</v>
      </c>
      <c r="C210" t="s" s="10">
        <v>1442</v>
      </c>
      <c r="D210" t="s" s="10">
        <v>1437</v>
      </c>
      <c r="E210" t="s" s="10">
        <v>52</v>
      </c>
      <c r="F210" t="s" s="10">
        <v>1443</v>
      </c>
      <c r="G210" t="s" s="10">
        <v>1444</v>
      </c>
      <c r="H210" t="s" s="10">
        <v>21</v>
      </c>
      <c r="I210" t="s" s="10">
        <v>1445</v>
      </c>
      <c r="J210" t="s" s="10">
        <v>1446</v>
      </c>
      <c r="K210" t="s" s="10">
        <v>1446</v>
      </c>
      <c r="L210" t="s" s="10">
        <v>1447</v>
      </c>
      <c r="M210" s="11"/>
      <c r="N210" t="s" s="10">
        <f>HYPERLINK("https://electionmgmt.vermont.gov/TFA/DownLoadFinancialDisclosure?FileName=Stern - Financial_4f28e06d-5920-4702-be76-13fc72d0ca29.pdf","Stern - Financial_4f28e06d-5920-4702-be76-13fc72d0ca29.pdf")</f>
        <v>1448</v>
      </c>
    </row>
    <row r="211" ht="17" customHeight="1">
      <c r="A211" t="s" s="4">
        <v>14</v>
      </c>
      <c r="B211" t="s" s="5">
        <v>1435</v>
      </c>
      <c r="C211" t="s" s="6">
        <v>1449</v>
      </c>
      <c r="D211" t="s" s="7">
        <v>1437</v>
      </c>
      <c r="E211" t="s" s="7">
        <v>18</v>
      </c>
      <c r="F211" t="s" s="7">
        <v>1450</v>
      </c>
      <c r="G211" t="s" s="7">
        <v>1437</v>
      </c>
      <c r="H211" t="s" s="7">
        <v>21</v>
      </c>
      <c r="I211" t="s" s="7">
        <v>1434</v>
      </c>
      <c r="J211" t="s" s="7">
        <v>1451</v>
      </c>
      <c r="K211" t="s" s="7">
        <v>1451</v>
      </c>
      <c r="L211" t="s" s="7">
        <v>1452</v>
      </c>
      <c r="M211" s="8"/>
      <c r="N211" t="s" s="7">
        <f>HYPERLINK("https://electionmgmt.vermont.gov/TFA/DownLoadFinancialDisclosure?FileName=Emmons - Financial_91c6062e-f500-4b8c-bdac-fcd535f7f2de.pdf","Emmons - Financial_91c6062e-f500-4b8c-bdac-fcd535f7f2de.pdf")</f>
        <v>1453</v>
      </c>
    </row>
    <row r="212" ht="17" customHeight="1">
      <c r="A212" t="s" s="4">
        <v>14</v>
      </c>
      <c r="B212" t="s" s="5">
        <v>1454</v>
      </c>
      <c r="C212" t="s" s="6">
        <v>1455</v>
      </c>
      <c r="D212" t="s" s="7">
        <v>1456</v>
      </c>
      <c r="E212" t="s" s="7">
        <v>18</v>
      </c>
      <c r="F212" t="s" s="7">
        <v>1457</v>
      </c>
      <c r="G212" t="s" s="7">
        <v>1178</v>
      </c>
      <c r="H212" t="s" s="7">
        <v>21</v>
      </c>
      <c r="I212" t="s" s="7">
        <v>1458</v>
      </c>
      <c r="J212" t="s" s="7">
        <v>1459</v>
      </c>
      <c r="K212" t="s" s="7">
        <v>1459</v>
      </c>
      <c r="L212" s="8"/>
      <c r="M212" t="s" s="7">
        <v>1460</v>
      </c>
      <c r="N212" t="s" s="7">
        <f>HYPERLINK("https://electionmgmt.vermont.gov/TFA/DownLoadFinancialDisclosure?FileName=20220531102112979_ba01940b-21a1-470a-8951-ca269d7cdeb2.pdf","20220531102112979_ba01940b-21a1-470a-8951-ca269d7cdeb2.pdf")</f>
        <v>1461</v>
      </c>
    </row>
    <row r="213" ht="17" customHeight="1">
      <c r="A213" t="s" s="4">
        <v>14</v>
      </c>
      <c r="B213" t="s" s="5">
        <v>1462</v>
      </c>
      <c r="C213" t="s" s="7">
        <v>1463</v>
      </c>
      <c r="D213" t="s" s="7">
        <v>1464</v>
      </c>
      <c r="E213" t="s" s="7">
        <v>18</v>
      </c>
      <c r="F213" t="s" s="7">
        <v>1465</v>
      </c>
      <c r="G213" t="s" s="7">
        <v>1464</v>
      </c>
      <c r="H213" t="s" s="7">
        <v>21</v>
      </c>
      <c r="I213" t="s" s="7">
        <v>1466</v>
      </c>
      <c r="J213" t="s" s="7">
        <v>1467</v>
      </c>
      <c r="K213" s="8"/>
      <c r="L213" t="s" s="7">
        <v>1468</v>
      </c>
      <c r="M213" t="s" s="7">
        <v>1469</v>
      </c>
      <c r="N213" t="s" s="7">
        <f>HYPERLINK("https://electionmgmt.vermont.gov/TFA/DownLoadFinancialDisclosure?FileName=20220511133619472_7eda0db7-3888-4ef7-823f-03787d869d1b.pdf","20220511133619472_7eda0db7-3888-4ef7-823f-03787d869d1b.pdf")</f>
        <v>1470</v>
      </c>
    </row>
    <row r="214" ht="17" customHeight="1">
      <c r="A214" t="s" s="4">
        <v>14</v>
      </c>
      <c r="B214" t="s" s="4">
        <v>1462</v>
      </c>
      <c r="C214" t="s" s="12">
        <v>1471</v>
      </c>
      <c r="D214" t="s" s="12">
        <v>1472</v>
      </c>
      <c r="E214" t="s" s="12">
        <v>129</v>
      </c>
      <c r="F214" t="s" s="12">
        <v>1473</v>
      </c>
      <c r="G214" t="s" s="12">
        <v>1472</v>
      </c>
      <c r="H214" t="s" s="12">
        <v>21</v>
      </c>
      <c r="I214" t="s" s="12">
        <v>1474</v>
      </c>
      <c r="J214" s="13"/>
      <c r="K214" s="13"/>
      <c r="L214" t="s" s="12">
        <v>1475</v>
      </c>
      <c r="M214" t="s" s="12">
        <v>1476</v>
      </c>
      <c r="N214" t="s" s="20">
        <f>HYPERLINK("https://electionmgmt.vermont.gov/TFA/DownLoadFinancialDisclosure?FileName=Cappellini Keith Wind 3 FD_7ba29258-8f46-4e66-b96d-897e1ac65fd7.pdf","Cappellini Keith Wind 3 FD_7ba29258-8f46-4e66-b96d-897e1ac65fd7.pdf")</f>
        <v>1477</v>
      </c>
    </row>
    <row r="215" ht="17" customHeight="1">
      <c r="A215" t="s" s="4">
        <v>14</v>
      </c>
      <c r="B215" t="s" s="5">
        <v>1478</v>
      </c>
      <c r="C215" t="s" s="6">
        <v>1479</v>
      </c>
      <c r="D215" t="s" s="7">
        <v>1480</v>
      </c>
      <c r="E215" t="s" s="7">
        <v>18</v>
      </c>
      <c r="F215" t="s" s="7">
        <v>1481</v>
      </c>
      <c r="G215" t="s" s="7">
        <v>1482</v>
      </c>
      <c r="H215" t="s" s="7">
        <v>21</v>
      </c>
      <c r="I215" t="s" s="7">
        <v>1483</v>
      </c>
      <c r="J215" t="s" s="7">
        <v>1484</v>
      </c>
      <c r="K215" t="s" s="7">
        <v>1484</v>
      </c>
      <c r="L215" t="s" s="7">
        <v>1485</v>
      </c>
      <c r="M215" t="s" s="7">
        <v>1486</v>
      </c>
      <c r="N215" t="s" s="7">
        <f>HYPERLINK("https://electionmgmt.vermont.gov/TFA/DownLoadFinancialDisclosure?FileName=Christie, Kevin Financial Disclosure Form_31d95830-3e03-4c0c-820b-8ed9e6e5bea5.pdf","Christie, Kevin Financial Disclosure Form_31d95830-3e03-4c0c-820b-8ed9e6e5bea5.pdf")</f>
        <v>1487</v>
      </c>
    </row>
    <row r="216" ht="17" customHeight="1">
      <c r="A216" t="s" s="4">
        <v>14</v>
      </c>
      <c r="B216" t="s" s="5">
        <v>1478</v>
      </c>
      <c r="C216" t="s" s="7">
        <v>1488</v>
      </c>
      <c r="D216" t="s" s="7">
        <v>1480</v>
      </c>
      <c r="E216" t="s" s="7">
        <v>18</v>
      </c>
      <c r="F216" t="s" s="7">
        <v>1489</v>
      </c>
      <c r="G216" t="s" s="7">
        <v>1490</v>
      </c>
      <c r="H216" t="s" s="7">
        <v>21</v>
      </c>
      <c r="I216" t="s" s="7">
        <v>1483</v>
      </c>
      <c r="J216" t="s" s="7">
        <v>1491</v>
      </c>
      <c r="K216" t="s" s="7">
        <v>1491</v>
      </c>
      <c r="L216" t="s" s="7">
        <v>1492</v>
      </c>
      <c r="M216" s="8"/>
      <c r="N216" t="s" s="7">
        <f>HYPERLINK("https://electionmgmt.vermont.gov/TFA/DownLoadFinancialDisclosure?FileName=COLE, ESME Financial Disclosure Form_45bf84f4-164b-4eaf-a137-ae7968a5bd08.pdf","COLE, ESME Financial Disclosure Form_45bf84f4-164b-4eaf-a137-ae7968a5bd08.pdf")</f>
        <v>1493</v>
      </c>
    </row>
    <row r="217" ht="17" customHeight="1">
      <c r="A217" t="s" s="4">
        <v>14</v>
      </c>
      <c r="B217" t="s" s="5">
        <v>1494</v>
      </c>
      <c r="C217" t="s" s="6">
        <v>1495</v>
      </c>
      <c r="D217" t="s" s="7">
        <v>1496</v>
      </c>
      <c r="E217" t="s" s="7">
        <v>18</v>
      </c>
      <c r="F217" t="s" s="7">
        <v>1497</v>
      </c>
      <c r="G217" t="s" s="7">
        <v>1496</v>
      </c>
      <c r="H217" t="s" s="7">
        <v>21</v>
      </c>
      <c r="I217" t="s" s="7">
        <v>1498</v>
      </c>
      <c r="J217" t="s" s="7">
        <v>1499</v>
      </c>
      <c r="K217" s="8"/>
      <c r="L217" t="s" s="7">
        <v>1500</v>
      </c>
      <c r="M217" t="s" s="7">
        <v>1501</v>
      </c>
      <c r="N217" t="s" s="7">
        <f>HYPERLINK("https://electionmgmt.vermont.gov/TFA/DownLoadFinancialDisclosure?FileName=K. White Financial Discl. Form_be46377d-6a44-4c34-9746-eeab503b1d05.pdf","K. White Financial Discl. Form_be46377d-6a44-4c34-9746-eeab503b1d05.pdf")</f>
        <v>1502</v>
      </c>
    </row>
    <row r="218" ht="17" customHeight="1">
      <c r="A218" t="s" s="4">
        <v>14</v>
      </c>
      <c r="B218" t="s" s="5">
        <v>1503</v>
      </c>
      <c r="C218" t="s" s="6">
        <v>1504</v>
      </c>
      <c r="D218" t="s" s="7">
        <v>1505</v>
      </c>
      <c r="E218" t="s" s="7">
        <v>18</v>
      </c>
      <c r="F218" t="s" s="7">
        <v>1506</v>
      </c>
      <c r="G218" t="s" s="7">
        <v>1505</v>
      </c>
      <c r="H218" t="s" s="7">
        <v>21</v>
      </c>
      <c r="I218" t="s" s="7">
        <v>1507</v>
      </c>
      <c r="J218" t="s" s="7">
        <v>1508</v>
      </c>
      <c r="K218" t="s" s="7">
        <v>1508</v>
      </c>
      <c r="L218" t="s" s="7">
        <v>1509</v>
      </c>
      <c r="M218" s="8"/>
      <c r="N218" t="s" s="7">
        <f>HYPERLINK("https://electionmgmt.vermont.gov/TFA/DownLoadFinancialDisclosure?FileName=20220526152901374_b09345ae-d8d1-4cb6-96fc-859ea74305b1.pdf","20220526152901374_b09345ae-d8d1-4cb6-96fc-859ea74305b1.pdf")</f>
        <v>1510</v>
      </c>
    </row>
    <row r="219" ht="17" customHeight="1">
      <c r="A219" t="s" s="4">
        <v>14</v>
      </c>
      <c r="B219" t="s" s="9">
        <v>1511</v>
      </c>
      <c r="C219" t="s" s="10">
        <v>1512</v>
      </c>
      <c r="D219" t="s" s="10">
        <v>1513</v>
      </c>
      <c r="E219" t="s" s="10">
        <v>52</v>
      </c>
      <c r="F219" t="s" s="10">
        <v>1514</v>
      </c>
      <c r="G219" t="s" s="10">
        <v>1515</v>
      </c>
      <c r="H219" t="s" s="10">
        <v>21</v>
      </c>
      <c r="I219" t="s" s="10">
        <v>1516</v>
      </c>
      <c r="J219" t="s" s="10">
        <v>1517</v>
      </c>
      <c r="K219" t="s" s="10">
        <v>1517</v>
      </c>
      <c r="L219" t="s" s="10">
        <v>1518</v>
      </c>
      <c r="M219" t="s" s="10">
        <v>1519</v>
      </c>
      <c r="N219" t="s" s="10">
        <f>HYPERLINK("https://electionmgmt.vermont.gov/TFA/DownLoadFinancialDisclosure?FileName=Huff Financial Disclosure_d24cd8ad-0406-4f00-b9ce-4a6d70d42ecc.pdf","Huff Financial Disclosure_d24cd8ad-0406-4f00-b9ce-4a6d70d42ecc.pdf")</f>
        <v>1520</v>
      </c>
    </row>
    <row r="220" ht="17" customHeight="1">
      <c r="A220" t="s" s="4">
        <v>14</v>
      </c>
      <c r="B220" t="s" s="9">
        <v>1511</v>
      </c>
      <c r="C220" t="s" s="10">
        <v>1521</v>
      </c>
      <c r="D220" t="s" s="10">
        <v>469</v>
      </c>
      <c r="E220" t="s" s="10">
        <v>52</v>
      </c>
      <c r="F220" s="11"/>
      <c r="G220" s="11"/>
      <c r="H220" s="11"/>
      <c r="I220" s="11"/>
      <c r="J220" s="11"/>
      <c r="K220" s="11"/>
      <c r="L220" s="11"/>
      <c r="M220" s="11"/>
      <c r="N220" s="11"/>
    </row>
    <row r="221" ht="17" customHeight="1">
      <c r="A221" t="s" s="4">
        <v>14</v>
      </c>
      <c r="B221" t="s" s="5">
        <v>1511</v>
      </c>
      <c r="C221" t="s" s="6">
        <v>1522</v>
      </c>
      <c r="D221" t="s" s="7">
        <v>1513</v>
      </c>
      <c r="E221" t="s" s="7">
        <v>18</v>
      </c>
      <c r="F221" t="s" s="7">
        <v>1523</v>
      </c>
      <c r="G221" t="s" s="7">
        <v>1513</v>
      </c>
      <c r="H221" t="s" s="7">
        <v>21</v>
      </c>
      <c r="I221" t="s" s="7">
        <v>1516</v>
      </c>
      <c r="J221" t="s" s="7">
        <v>1524</v>
      </c>
      <c r="K221" s="8"/>
      <c r="L221" t="s" s="7">
        <v>1525</v>
      </c>
      <c r="M221" s="8"/>
      <c r="N221" t="s" s="7">
        <f>HYPERLINK("https://electionmgmt.vermont.gov/TFA/DownLoadFinancialDisclosure?FileName=Masland Campaign Finance_91c403ff-0035-4347-96fe-91cf450cb4e5.pdf","Masland Campaign Finance_91c403ff-0035-4347-96fe-91cf450cb4e5.pdf")</f>
        <v>1526</v>
      </c>
    </row>
    <row r="222" ht="17" customHeight="1">
      <c r="A222" t="s" s="4">
        <v>14</v>
      </c>
      <c r="B222" t="s" s="5">
        <v>1511</v>
      </c>
      <c r="C222" t="s" s="7">
        <v>1527</v>
      </c>
      <c r="D222" t="s" s="7">
        <v>1528</v>
      </c>
      <c r="E222" t="s" s="7">
        <v>18</v>
      </c>
      <c r="F222" t="s" s="7">
        <v>1529</v>
      </c>
      <c r="G222" t="s" s="7">
        <v>1528</v>
      </c>
      <c r="H222" t="s" s="7">
        <v>21</v>
      </c>
      <c r="I222" t="s" s="7">
        <v>1530</v>
      </c>
      <c r="J222" t="s" s="7">
        <v>1531</v>
      </c>
      <c r="K222" t="s" s="7">
        <v>1532</v>
      </c>
      <c r="L222" t="s" s="7">
        <v>1533</v>
      </c>
      <c r="M222" t="s" s="7">
        <v>1534</v>
      </c>
      <c r="N222" t="s" s="7">
        <f>HYPERLINK("https://electionmgmt.vermont.gov/TFA/DownLoadFinancialDisclosure?FileName=Holcombe Financial Disclosure_85690866-3623-445f-8eeb-3d49710bdde6.pdf","Holcombe Financial Disclosure_85690866-3623-445f-8eeb-3d49710bdde6.pdf")</f>
        <v>1535</v>
      </c>
    </row>
    <row r="223" ht="17" customHeight="1">
      <c r="A223" t="s" s="4">
        <v>14</v>
      </c>
      <c r="B223" t="s" s="5">
        <v>1536</v>
      </c>
      <c r="C223" t="s" s="7">
        <v>1537</v>
      </c>
      <c r="D223" t="s" s="7">
        <v>1538</v>
      </c>
      <c r="E223" t="s" s="7">
        <v>18</v>
      </c>
      <c r="F223" t="s" s="7">
        <v>1539</v>
      </c>
      <c r="G223" t="s" s="7">
        <v>1538</v>
      </c>
      <c r="H223" t="s" s="7">
        <v>21</v>
      </c>
      <c r="I223" t="s" s="7">
        <v>1540</v>
      </c>
      <c r="J223" t="s" s="7">
        <v>1541</v>
      </c>
      <c r="K223" s="8"/>
      <c r="L223" t="s" s="7">
        <v>1542</v>
      </c>
      <c r="M223" s="8"/>
      <c r="N223" t="s" s="7">
        <f>HYPERLINK("https://electionmgmt.vermont.gov/TFA/DownLoadFinancialDisclosure?FileName=HC_d1b1b4af-0222-4c99-93ee-97588530557a.pdf","HC_d1b1b4af-0222-4c99-93ee-97588530557a.pdf")</f>
        <v>1543</v>
      </c>
    </row>
    <row r="224" ht="17" customHeight="1">
      <c r="A224" t="s" s="4">
        <v>14</v>
      </c>
      <c r="B224" t="s" s="9">
        <v>1536</v>
      </c>
      <c r="C224" t="s" s="10">
        <v>1544</v>
      </c>
      <c r="D224" t="s" s="10">
        <v>1538</v>
      </c>
      <c r="E224" t="s" s="10">
        <v>52</v>
      </c>
      <c r="F224" t="s" s="10">
        <v>1545</v>
      </c>
      <c r="G224" t="s" s="10">
        <v>1538</v>
      </c>
      <c r="H224" t="s" s="10">
        <v>21</v>
      </c>
      <c r="I224" t="s" s="10">
        <v>1540</v>
      </c>
      <c r="J224" t="s" s="10">
        <v>1546</v>
      </c>
      <c r="K224" s="11"/>
      <c r="L224" t="s" s="10">
        <v>1547</v>
      </c>
      <c r="M224" s="11"/>
      <c r="N224" t="s" s="10">
        <f>HYPERLINK("https://electionmgmt.vermont.gov/TFA/DownLoadFinancialDisclosure?FileName=Ryan_699c1c97-f86c-47d4-b323-0926f94fa2cc.pdf","Ryan_699c1c97-f86c-47d4-b323-0926f94fa2cc.pdf")</f>
        <v>1548</v>
      </c>
    </row>
    <row r="225" ht="17" customHeight="1">
      <c r="A225" t="s" s="27">
        <v>1549</v>
      </c>
      <c r="B225" t="s" s="28">
        <v>1550</v>
      </c>
      <c r="C225" t="s" s="29">
        <v>1551</v>
      </c>
      <c r="D225" t="s" s="29">
        <v>649</v>
      </c>
      <c r="E225" t="s" s="29">
        <v>18</v>
      </c>
      <c r="F225" t="s" s="29">
        <v>1552</v>
      </c>
      <c r="G225" t="s" s="29">
        <v>668</v>
      </c>
      <c r="H225" t="s" s="29">
        <v>21</v>
      </c>
      <c r="I225" t="s" s="29">
        <v>670</v>
      </c>
      <c r="J225" t="s" s="29">
        <v>1553</v>
      </c>
      <c r="K225" s="30"/>
      <c r="L225" s="30"/>
      <c r="M225" s="30"/>
      <c r="N225" t="s" s="29">
        <f>HYPERLINK("https://electionmgmt.vermont.gov/TFA/DownLoadFinancialDisclosure?FileName=McCarthy Pam FD_a2ce8eb3-d719-46b4-9e6f-97a3fa4378a1.pdf","McCarthy Pam FD_a2ce8eb3-d719-46b4-9e6f-97a3fa4378a1.pdf")</f>
        <v>1554</v>
      </c>
    </row>
    <row r="226" ht="17" customHeight="1">
      <c r="A226" t="s" s="27">
        <v>1549</v>
      </c>
      <c r="B226" t="s" s="28">
        <v>618</v>
      </c>
      <c r="C226" t="s" s="29">
        <v>1555</v>
      </c>
      <c r="D226" t="s" s="29">
        <v>649</v>
      </c>
      <c r="E226" t="s" s="29">
        <v>18</v>
      </c>
      <c r="F226" t="s" s="29">
        <v>1556</v>
      </c>
      <c r="G226" t="s" s="29">
        <v>649</v>
      </c>
      <c r="H226" t="s" s="29">
        <v>21</v>
      </c>
      <c r="I226" t="s" s="29">
        <v>630</v>
      </c>
      <c r="J226" t="s" s="29">
        <v>1557</v>
      </c>
      <c r="K226" s="30"/>
      <c r="L226" t="s" s="29">
        <v>1558</v>
      </c>
      <c r="M226" s="30"/>
      <c r="N226" t="s" s="29">
        <f>HYPERLINK("https://electionmgmt.vermont.gov/TFA/DownLoadFinancialDisclosure?FileName=Palczewski Jesse FD_418fa9e6-ea51-46ac-b165-314958b3060b.pdf","Palczewski Jesse FD_418fa9e6-ea51-46ac-b165-314958b3060b.pdf")</f>
        <v>1559</v>
      </c>
    </row>
    <row r="227" ht="17" customHeight="1">
      <c r="A227" t="s" s="27">
        <v>1549</v>
      </c>
      <c r="B227" t="s" s="31">
        <v>618</v>
      </c>
      <c r="C227" t="s" s="32">
        <v>1560</v>
      </c>
      <c r="D227" t="s" s="33">
        <v>668</v>
      </c>
      <c r="E227" t="s" s="33">
        <v>52</v>
      </c>
      <c r="F227" t="s" s="33">
        <v>1561</v>
      </c>
      <c r="G227" t="s" s="33">
        <v>1562</v>
      </c>
      <c r="H227" t="s" s="33">
        <v>21</v>
      </c>
      <c r="I227" t="s" s="33">
        <v>630</v>
      </c>
      <c r="J227" s="34"/>
      <c r="K227" s="34"/>
      <c r="L227" s="34"/>
      <c r="M227" s="34"/>
      <c r="N227" t="s" s="33">
        <f>HYPERLINK("https://electionmgmt.vermont.gov/TFA/DownLoadFinancialDisclosure?FileName=Brock Randy FD_0acc52f3-3bb4-4d05-a673-45b71048ff54.pdf","Brock Randy FD_0acc52f3-3bb4-4d05-a673-45b71048ff54.pdf")</f>
        <v>1563</v>
      </c>
    </row>
    <row r="228" ht="17" customHeight="1">
      <c r="A228" t="s" s="27">
        <v>1549</v>
      </c>
      <c r="B228" t="s" s="31">
        <v>618</v>
      </c>
      <c r="C228" t="s" s="33">
        <v>1564</v>
      </c>
      <c r="D228" t="s" s="33">
        <v>675</v>
      </c>
      <c r="E228" t="s" s="33">
        <v>52</v>
      </c>
      <c r="F228" t="s" s="33">
        <v>1565</v>
      </c>
      <c r="G228" t="s" s="33">
        <v>675</v>
      </c>
      <c r="H228" t="s" s="33">
        <v>21</v>
      </c>
      <c r="I228" t="s" s="33">
        <v>677</v>
      </c>
      <c r="J228" s="34"/>
      <c r="K228" s="34"/>
      <c r="L228" s="34"/>
      <c r="M228" s="34"/>
      <c r="N228" t="s" s="33">
        <f>HYPERLINK("https://electionmgmt.vermont.gov/TFA/DownLoadFinancialDisclosure?FileName=Norris Robert FD_892dfe66-084d-4f38-9503-c8e42d87996d.pdf","Norris Robert FD_892dfe66-084d-4f38-9503-c8e42d87996d.pdf")</f>
        <v>1566</v>
      </c>
    </row>
    <row r="229" ht="17" customHeight="1">
      <c r="A229" t="s" s="27">
        <v>1549</v>
      </c>
      <c r="B229" t="s" s="28">
        <v>982</v>
      </c>
      <c r="C229" t="s" s="29">
        <v>1567</v>
      </c>
      <c r="D229" t="s" s="29">
        <v>1568</v>
      </c>
      <c r="E229" t="s" s="29">
        <v>18</v>
      </c>
      <c r="F229" t="s" s="29">
        <v>1569</v>
      </c>
      <c r="G229" t="s" s="29">
        <v>1056</v>
      </c>
      <c r="H229" t="s" s="29">
        <v>21</v>
      </c>
      <c r="I229" t="s" s="29">
        <v>1043</v>
      </c>
      <c r="J229" t="s" s="29">
        <v>1570</v>
      </c>
      <c r="K229" t="s" s="29">
        <v>1570</v>
      </c>
      <c r="L229" t="s" s="29">
        <v>1571</v>
      </c>
      <c r="M229" s="30"/>
      <c r="N229" s="30"/>
    </row>
    <row r="230" ht="17" customHeight="1">
      <c r="A230" t="s" s="27">
        <v>1549</v>
      </c>
      <c r="B230" t="s" s="28">
        <v>982</v>
      </c>
      <c r="C230" t="s" s="29">
        <v>1572</v>
      </c>
      <c r="D230" t="s" s="29">
        <v>1041</v>
      </c>
      <c r="E230" t="s" s="29">
        <v>18</v>
      </c>
      <c r="F230" t="s" s="29">
        <v>1573</v>
      </c>
      <c r="G230" t="s" s="29">
        <v>1041</v>
      </c>
      <c r="H230" t="s" s="29">
        <v>21</v>
      </c>
      <c r="I230" t="s" s="29">
        <v>1043</v>
      </c>
      <c r="J230" t="s" s="29">
        <v>1574</v>
      </c>
      <c r="K230" t="s" s="29">
        <v>1574</v>
      </c>
      <c r="L230" t="s" s="29">
        <v>1575</v>
      </c>
      <c r="M230" s="30"/>
      <c r="N230" s="30"/>
    </row>
    <row r="231" ht="17" customHeight="1">
      <c r="A231" t="s" s="27">
        <v>1549</v>
      </c>
      <c r="B231" t="s" s="31">
        <v>982</v>
      </c>
      <c r="C231" t="s" s="33">
        <v>1576</v>
      </c>
      <c r="D231" t="s" s="33">
        <v>1577</v>
      </c>
      <c r="E231" t="s" s="33">
        <v>52</v>
      </c>
      <c r="F231" t="s" s="33">
        <v>1578</v>
      </c>
      <c r="G231" t="s" s="33">
        <v>1577</v>
      </c>
      <c r="H231" t="s" s="33">
        <v>21</v>
      </c>
      <c r="I231" t="s" s="33">
        <v>1579</v>
      </c>
      <c r="J231" s="34"/>
      <c r="K231" t="s" s="33">
        <v>1580</v>
      </c>
      <c r="L231" s="34"/>
      <c r="M231" t="s" s="33">
        <v>1581</v>
      </c>
      <c r="N231" s="34"/>
    </row>
    <row r="232" ht="17" customHeight="1">
      <c r="A232" t="s" s="27">
        <v>1549</v>
      </c>
      <c r="B232" t="s" s="31">
        <v>982</v>
      </c>
      <c r="C232" t="s" s="33">
        <v>1582</v>
      </c>
      <c r="D232" t="s" s="33">
        <v>984</v>
      </c>
      <c r="E232" t="s" s="33">
        <v>52</v>
      </c>
      <c r="F232" t="s" s="33">
        <v>1583</v>
      </c>
      <c r="G232" t="s" s="33">
        <v>984</v>
      </c>
      <c r="H232" t="s" s="33">
        <v>21</v>
      </c>
      <c r="I232" t="s" s="33">
        <v>986</v>
      </c>
      <c r="J232" t="s" s="33">
        <v>1584</v>
      </c>
      <c r="K232" t="s" s="33">
        <v>1584</v>
      </c>
      <c r="L232" s="34"/>
      <c r="M232" s="34"/>
      <c r="N232" s="34"/>
    </row>
    <row r="233" ht="17" customHeight="1">
      <c r="A233" t="s" s="27">
        <v>1549</v>
      </c>
      <c r="B233" t="s" s="35">
        <v>15</v>
      </c>
      <c r="C233" t="s" s="36">
        <v>1585</v>
      </c>
      <c r="D233" t="s" s="36">
        <v>1586</v>
      </c>
      <c r="E233" t="s" s="36">
        <v>129</v>
      </c>
      <c r="F233" t="s" s="36">
        <v>1587</v>
      </c>
      <c r="G233" t="s" s="36">
        <v>1586</v>
      </c>
      <c r="H233" t="s" s="36">
        <v>21</v>
      </c>
      <c r="I233" t="s" s="36">
        <v>1588</v>
      </c>
      <c r="J233" t="s" s="36">
        <v>1589</v>
      </c>
      <c r="K233" s="37"/>
      <c r="L233" t="s" s="36">
        <v>1590</v>
      </c>
      <c r="M233" s="37"/>
      <c r="N233" t="s" s="36">
        <f>HYPERLINK("https://electionmgmt.vermont.gov/TFA/DownLoadFinancialDisclosure?FileName=Wade Mason FD Add Sen_fafce2f5-1bc6-4891-aa95-1656418cab62.pdf","Wade Mason FD Add Sen_fafce2f5-1bc6-4891-aa95-1656418cab62.pdf")</f>
        <v>1591</v>
      </c>
    </row>
    <row r="234" ht="17" customHeight="1">
      <c r="A234" t="s" s="27">
        <v>1549</v>
      </c>
      <c r="B234" t="s" s="31">
        <v>214</v>
      </c>
      <c r="C234" t="s" s="33">
        <v>1592</v>
      </c>
      <c r="D234" t="s" s="33">
        <v>892</v>
      </c>
      <c r="E234" t="s" s="33">
        <v>52</v>
      </c>
      <c r="F234" t="s" s="33">
        <v>1593</v>
      </c>
      <c r="G234" t="s" s="33">
        <v>1594</v>
      </c>
      <c r="H234" t="s" s="33">
        <v>21</v>
      </c>
      <c r="I234" t="s" s="33">
        <v>1595</v>
      </c>
      <c r="J234" t="s" s="33">
        <v>1596</v>
      </c>
      <c r="K234" s="34"/>
      <c r="L234" t="s" s="33">
        <v>1597</v>
      </c>
      <c r="M234" t="s" s="33">
        <v>1598</v>
      </c>
      <c r="N234" t="s" s="33">
        <f>HYPERLINK("https://electionmgmt.vermont.gov/TFA/DownLoadFinancialDisclosure?FileName=.jt dodge_22052617280_f3cb62fe-1601-4dfb-8850-db6e46b896ed.pdf",".jt dodge_22052617280_f3cb62fe-1601-4dfb-8850-db6e46b896ed.pdf")</f>
        <v>1599</v>
      </c>
    </row>
    <row r="235" ht="17" customHeight="1">
      <c r="A235" t="s" s="27">
        <v>1549</v>
      </c>
      <c r="B235" t="s" s="35">
        <v>1600</v>
      </c>
      <c r="C235" t="s" s="36">
        <v>1601</v>
      </c>
      <c r="D235" t="s" s="36">
        <v>307</v>
      </c>
      <c r="E235" t="s" s="36">
        <v>129</v>
      </c>
      <c r="F235" t="s" s="36">
        <v>1602</v>
      </c>
      <c r="G235" t="s" s="36">
        <v>307</v>
      </c>
      <c r="H235" t="s" s="36">
        <v>21</v>
      </c>
      <c r="I235" t="s" s="36">
        <v>309</v>
      </c>
      <c r="J235" t="s" s="36">
        <v>1603</v>
      </c>
      <c r="K235" s="37"/>
      <c r="L235" t="s" s="36">
        <v>1604</v>
      </c>
      <c r="M235" t="s" s="36">
        <v>1605</v>
      </c>
      <c r="N235" s="37"/>
    </row>
    <row r="236" ht="17" customHeight="1">
      <c r="A236" t="s" s="27">
        <v>1549</v>
      </c>
      <c r="B236" t="s" s="28">
        <v>1606</v>
      </c>
      <c r="C236" t="s" s="29">
        <v>1607</v>
      </c>
      <c r="D236" t="s" s="29">
        <v>481</v>
      </c>
      <c r="E236" t="s" s="29">
        <v>18</v>
      </c>
      <c r="F236" t="s" s="29">
        <v>1608</v>
      </c>
      <c r="G236" t="s" s="29">
        <v>472</v>
      </c>
      <c r="H236" t="s" s="29">
        <v>21</v>
      </c>
      <c r="I236" t="s" s="29">
        <v>456</v>
      </c>
      <c r="J236" t="s" s="29">
        <v>1609</v>
      </c>
      <c r="K236" t="s" s="29">
        <v>1609</v>
      </c>
      <c r="L236" t="s" s="29">
        <v>1610</v>
      </c>
      <c r="M236" t="s" s="29">
        <v>1611</v>
      </c>
      <c r="N236" t="s" s="29">
        <f>HYPERLINK("https://electionmgmt.vermont.gov/TFA/DownLoadFinancialDisclosure?FileName=Wrennerdisclosure_0563a181-c5af-4b85-8da8-5af02292cc67.pdf","Wrennerdisclosure_0563a181-c5af-4b85-8da8-5af02292cc67.pdf")</f>
        <v>1612</v>
      </c>
    </row>
    <row r="237" ht="17" customHeight="1">
      <c r="A237" t="s" s="27">
        <v>1549</v>
      </c>
      <c r="B237" t="s" s="31">
        <v>1613</v>
      </c>
      <c r="C237" t="s" s="33">
        <v>1614</v>
      </c>
      <c r="D237" t="s" s="33">
        <v>754</v>
      </c>
      <c r="E237" t="s" s="33">
        <v>52</v>
      </c>
      <c r="F237" t="s" s="33">
        <v>1615</v>
      </c>
      <c r="G237" t="s" s="33">
        <v>754</v>
      </c>
      <c r="H237" t="s" s="33">
        <v>21</v>
      </c>
      <c r="I237" t="s" s="33">
        <v>756</v>
      </c>
      <c r="J237" t="s" s="33">
        <v>1616</v>
      </c>
      <c r="K237" t="s" s="33">
        <v>1616</v>
      </c>
      <c r="L237" t="s" s="33">
        <v>1617</v>
      </c>
      <c r="M237" s="34"/>
      <c r="N237" t="s" s="33">
        <f>HYPERLINK("https://electionmgmt.vermont.gov/TFA/DownLoadFinancialDisclosure?FileName=Bellowsfinancialdisclosure_4ed30a6f-423c-4544-ab05-35efcc33ee26.pdf","Bellowsfinancialdisclosure_4ed30a6f-423c-4544-ab05-35efcc33ee26.pdf")</f>
        <v>1618</v>
      </c>
    </row>
    <row r="238" ht="17" customHeight="1">
      <c r="A238" t="s" s="27">
        <v>1549</v>
      </c>
      <c r="B238" t="s" s="31">
        <v>846</v>
      </c>
      <c r="C238" t="s" s="33">
        <v>1619</v>
      </c>
      <c r="D238" t="s" s="33">
        <v>923</v>
      </c>
      <c r="E238" t="s" s="33">
        <v>52</v>
      </c>
      <c r="F238" t="s" s="33">
        <v>924</v>
      </c>
      <c r="G238" t="s" s="33">
        <v>923</v>
      </c>
      <c r="H238" t="s" s="33">
        <v>21</v>
      </c>
      <c r="I238" t="s" s="33">
        <v>925</v>
      </c>
      <c r="J238" t="s" s="33">
        <v>1620</v>
      </c>
      <c r="K238" t="s" s="33">
        <v>1620</v>
      </c>
      <c r="L238" t="s" s="33">
        <v>1621</v>
      </c>
      <c r="M238" t="s" s="33">
        <v>1622</v>
      </c>
      <c r="N238" t="s" s="33">
        <f>HYPERLINK("https://electionmgmt.vermont.gov/TFA/DownLoadFinancialDisclosure?FileName=KLAR_394e62f9-38ce-471c-92b7-63549b6b2566.pdf","KLAR_394e62f9-38ce-471c-92b7-63549b6b2566.pdf")</f>
        <v>1623</v>
      </c>
    </row>
    <row r="239" ht="17" customHeight="1">
      <c r="A239" t="s" s="27">
        <v>1549</v>
      </c>
      <c r="B239" t="s" s="31">
        <v>934</v>
      </c>
      <c r="C239" t="s" s="33">
        <v>1624</v>
      </c>
      <c r="D239" t="s" s="33">
        <v>1625</v>
      </c>
      <c r="E239" t="s" s="33">
        <v>52</v>
      </c>
      <c r="F239" t="s" s="33">
        <v>1626</v>
      </c>
      <c r="G239" t="s" s="33">
        <v>1627</v>
      </c>
      <c r="H239" t="s" s="33">
        <v>21</v>
      </c>
      <c r="I239" t="s" s="33">
        <v>1628</v>
      </c>
      <c r="J239" t="s" s="33">
        <v>1629</v>
      </c>
      <c r="K239" t="s" s="33">
        <v>1629</v>
      </c>
      <c r="L239" t="s" s="33">
        <v>1630</v>
      </c>
      <c r="M239" s="34"/>
      <c r="N239" t="s" s="33">
        <f>HYPERLINK("https://electionmgmt.vermont.gov/TFA/DownLoadFinancialDisclosure?FileName=Douglass_Samuel_Senate_2022 Aug Pirmary_64b2b9be-efd5-4944-8fd8-17363d52c1cf.pdf","Douglass_Samuel_Senate_2022 Aug Pirmary_64b2b9be-efd5-4944-8fd8-17363d52c1cf.pdf")</f>
        <v>1631</v>
      </c>
    </row>
    <row r="240" ht="17" customHeight="1">
      <c r="A240" t="s" s="27">
        <v>1549</v>
      </c>
      <c r="B240" t="s" s="31">
        <v>1110</v>
      </c>
      <c r="C240" t="s" s="33">
        <v>1632</v>
      </c>
      <c r="D240" t="s" s="33">
        <v>1112</v>
      </c>
      <c r="E240" t="s" s="33">
        <v>52</v>
      </c>
      <c r="F240" t="s" s="33">
        <v>1633</v>
      </c>
      <c r="G240" t="s" s="33">
        <v>1112</v>
      </c>
      <c r="H240" t="s" s="33">
        <v>21</v>
      </c>
      <c r="I240" t="s" s="33">
        <v>1114</v>
      </c>
      <c r="J240" t="s" s="33">
        <v>1634</v>
      </c>
      <c r="K240" t="s" s="33">
        <v>1634</v>
      </c>
      <c r="L240" t="s" s="33">
        <v>1635</v>
      </c>
      <c r="M240" s="34"/>
      <c r="N240" s="34"/>
    </row>
    <row r="241" ht="17" customHeight="1">
      <c r="A241" t="s" s="27">
        <v>1549</v>
      </c>
      <c r="B241" t="s" s="31">
        <v>1110</v>
      </c>
      <c r="C241" t="s" s="33">
        <v>1636</v>
      </c>
      <c r="D241" t="s" s="33">
        <v>1251</v>
      </c>
      <c r="E241" t="s" s="33">
        <v>52</v>
      </c>
      <c r="F241" t="s" s="33">
        <v>1637</v>
      </c>
      <c r="G241" t="s" s="33">
        <v>1251</v>
      </c>
      <c r="H241" t="s" s="33">
        <v>21</v>
      </c>
      <c r="I241" t="s" s="33">
        <v>858</v>
      </c>
      <c r="J241" t="s" s="33">
        <v>1638</v>
      </c>
      <c r="K241" t="s" s="33">
        <v>1638</v>
      </c>
      <c r="L241" t="s" s="33">
        <v>1639</v>
      </c>
      <c r="M241" s="34"/>
      <c r="N241" s="34"/>
    </row>
    <row r="242" ht="17" customHeight="1">
      <c r="A242" t="s" s="27">
        <v>1549</v>
      </c>
      <c r="B242" t="s" s="35">
        <v>1267</v>
      </c>
      <c r="C242" t="s" s="36">
        <v>1640</v>
      </c>
      <c r="D242" t="s" s="36">
        <v>1310</v>
      </c>
      <c r="E242" t="s" s="36">
        <v>129</v>
      </c>
      <c r="F242" t="s" s="36">
        <v>1641</v>
      </c>
      <c r="G242" t="s" s="36">
        <v>1310</v>
      </c>
      <c r="H242" t="s" s="36">
        <v>21</v>
      </c>
      <c r="I242" t="s" s="36">
        <v>1328</v>
      </c>
      <c r="J242" t="s" s="36">
        <v>1642</v>
      </c>
      <c r="K242" s="37"/>
      <c r="L242" t="s" s="36">
        <v>1643</v>
      </c>
      <c r="M242" t="s" s="36">
        <v>1644</v>
      </c>
      <c r="N242" s="37"/>
    </row>
    <row r="243" ht="17" customHeight="1">
      <c r="A243" t="s" s="27">
        <v>1549</v>
      </c>
      <c r="B243" t="s" s="35">
        <v>1267</v>
      </c>
      <c r="C243" t="s" s="36">
        <v>1645</v>
      </c>
      <c r="D243" t="s" s="36">
        <v>1375</v>
      </c>
      <c r="E243" t="s" s="36">
        <v>129</v>
      </c>
      <c r="F243" t="s" s="36">
        <v>1646</v>
      </c>
      <c r="G243" t="s" s="36">
        <v>1375</v>
      </c>
      <c r="H243" t="s" s="36">
        <v>21</v>
      </c>
      <c r="I243" t="s" s="36">
        <v>1647</v>
      </c>
      <c r="J243" t="s" s="36">
        <v>1648</v>
      </c>
      <c r="K243" s="37"/>
      <c r="L243" t="s" s="36">
        <v>1649</v>
      </c>
      <c r="M243" t="s" s="36">
        <v>1650</v>
      </c>
      <c r="N243" t="s" s="36">
        <f>HYPERLINK("https://electionmgmt.vermont.gov/TFA/DownLoadFinancialDisclosure?FileName=Wessel Tim FD Wind Sen_c8387b8e-4514-4695-a037-cff830b12dfd.pdf","Wessel Tim FD Wind Sen_c8387b8e-4514-4695-a037-cff830b12dfd.pdf")</f>
        <v>1651</v>
      </c>
    </row>
    <row r="244" ht="17" customHeight="1">
      <c r="A244" t="s" s="27">
        <v>1549</v>
      </c>
      <c r="B244" t="s" s="31">
        <v>1267</v>
      </c>
      <c r="C244" t="s" s="33">
        <v>1652</v>
      </c>
      <c r="D244" t="s" s="33">
        <v>1375</v>
      </c>
      <c r="E244" t="s" s="33">
        <v>52</v>
      </c>
      <c r="F244" t="s" s="33">
        <v>1653</v>
      </c>
      <c r="G244" t="s" s="33">
        <v>1375</v>
      </c>
      <c r="H244" t="s" s="33">
        <v>21</v>
      </c>
      <c r="I244" t="s" s="33">
        <v>1271</v>
      </c>
      <c r="J244" t="s" s="33">
        <v>1654</v>
      </c>
      <c r="K244" s="34"/>
      <c r="L244" t="s" s="33">
        <v>1655</v>
      </c>
      <c r="M244" s="34"/>
      <c r="N244" t="s" s="33">
        <v>1656</v>
      </c>
    </row>
    <row r="245" ht="17" customHeight="1">
      <c r="A245" t="s" s="27">
        <v>1549</v>
      </c>
      <c r="B245" t="s" s="31">
        <v>1404</v>
      </c>
      <c r="C245" t="s" s="33">
        <v>1657</v>
      </c>
      <c r="D245" t="s" s="33">
        <v>1658</v>
      </c>
      <c r="E245" t="s" s="33">
        <v>52</v>
      </c>
      <c r="F245" t="s" s="33">
        <v>1659</v>
      </c>
      <c r="G245" t="s" s="33">
        <v>1658</v>
      </c>
      <c r="H245" t="s" s="33">
        <v>21</v>
      </c>
      <c r="I245" t="s" s="33">
        <v>1660</v>
      </c>
      <c r="J245" t="s" s="33">
        <v>1661</v>
      </c>
      <c r="K245" t="s" s="33">
        <v>1661</v>
      </c>
      <c r="L245" t="s" s="33">
        <v>1662</v>
      </c>
      <c r="M245" s="34"/>
      <c r="N245" s="34"/>
    </row>
    <row r="246" ht="17" customHeight="1">
      <c r="A246" t="s" s="27">
        <v>1549</v>
      </c>
      <c r="B246" t="s" s="31">
        <v>1404</v>
      </c>
      <c r="C246" t="s" s="33">
        <v>1663</v>
      </c>
      <c r="D246" t="s" s="33">
        <v>1480</v>
      </c>
      <c r="E246" t="s" s="33">
        <v>52</v>
      </c>
      <c r="F246" t="s" s="33">
        <v>1664</v>
      </c>
      <c r="G246" t="s" s="33">
        <v>1480</v>
      </c>
      <c r="H246" t="s" s="33">
        <v>21</v>
      </c>
      <c r="I246" t="s" s="33">
        <v>1665</v>
      </c>
      <c r="J246" t="s" s="33">
        <v>1666</v>
      </c>
      <c r="K246" t="s" s="33">
        <v>1666</v>
      </c>
      <c r="L246" t="s" s="33">
        <v>1667</v>
      </c>
      <c r="M246" s="34"/>
      <c r="N246" s="34"/>
    </row>
    <row r="247" ht="17" customHeight="1">
      <c r="A247" t="s" s="27">
        <v>1549</v>
      </c>
      <c r="B247" t="s" s="38">
        <v>15</v>
      </c>
      <c r="C247" t="s" s="39">
        <v>1668</v>
      </c>
      <c r="D247" t="s" s="39">
        <v>72</v>
      </c>
      <c r="E247" t="s" s="39">
        <v>18</v>
      </c>
      <c r="F247" t="s" s="39">
        <v>1669</v>
      </c>
      <c r="G247" t="s" s="39">
        <v>72</v>
      </c>
      <c r="H247" t="s" s="39">
        <v>21</v>
      </c>
      <c r="I247" t="s" s="39">
        <v>74</v>
      </c>
      <c r="J247" t="s" s="39">
        <v>1670</v>
      </c>
      <c r="K247" s="40"/>
      <c r="L247" t="s" s="39">
        <v>1671</v>
      </c>
      <c r="M247" t="s" s="39">
        <v>1672</v>
      </c>
      <c r="N247" t="s" s="39">
        <f>HYPERLINK("https://electionmgmt.vermont.gov/TFA/DownLoadFinancialDisclosure?FileName=Bray-financial disclosure 2022_6691a4de-525b-4f6a-b3ac-dd8522d486bb.pdf","Bray-financial disclosure 2022_6691a4de-525b-4f6a-b3ac-dd8522d486bb.pdf")</f>
        <v>1673</v>
      </c>
    </row>
    <row r="248" ht="17" customHeight="1">
      <c r="A248" t="s" s="27">
        <v>1549</v>
      </c>
      <c r="B248" t="s" s="28">
        <v>15</v>
      </c>
      <c r="C248" t="s" s="39">
        <v>1674</v>
      </c>
      <c r="D248" t="s" s="29">
        <v>17</v>
      </c>
      <c r="E248" t="s" s="29">
        <v>18</v>
      </c>
      <c r="F248" t="s" s="29">
        <v>1675</v>
      </c>
      <c r="G248" t="s" s="29">
        <v>1676</v>
      </c>
      <c r="H248" t="s" s="29">
        <v>21</v>
      </c>
      <c r="I248" t="s" s="29">
        <v>22</v>
      </c>
      <c r="J248" t="s" s="29">
        <v>1677</v>
      </c>
      <c r="K248" s="30"/>
      <c r="L248" t="s" s="29">
        <v>1678</v>
      </c>
      <c r="M248" t="s" s="29">
        <v>1679</v>
      </c>
      <c r="N248" t="s" s="29">
        <f>HYPERLINK("https://electionmgmt.vermont.gov/TFA/DownLoadFinancialDisclosure?FileName=Hardy-financial disclosure 2022_2a828649-8689-4150-8ec5-1377797b5ea5.pdf","Hardy-financial disclosure 2022_2a828649-8689-4150-8ec5-1377797b5ea5.pdf")</f>
        <v>1680</v>
      </c>
    </row>
    <row r="249" ht="17" customHeight="1">
      <c r="A249" t="s" s="27">
        <v>1549</v>
      </c>
      <c r="B249" t="s" s="28">
        <v>214</v>
      </c>
      <c r="C249" t="s" s="39">
        <v>1681</v>
      </c>
      <c r="D249" t="s" s="29">
        <v>245</v>
      </c>
      <c r="E249" t="s" s="29">
        <v>18</v>
      </c>
      <c r="F249" t="s" s="29">
        <v>1682</v>
      </c>
      <c r="G249" t="s" s="29">
        <v>245</v>
      </c>
      <c r="H249" t="s" s="29">
        <v>21</v>
      </c>
      <c r="I249" t="s" s="29">
        <v>246</v>
      </c>
      <c r="J249" t="s" s="29">
        <v>1683</v>
      </c>
      <c r="K249" t="s" s="29">
        <v>1684</v>
      </c>
      <c r="L249" t="s" s="29">
        <v>1685</v>
      </c>
      <c r="M249" t="s" s="29">
        <v>1686</v>
      </c>
      <c r="N249" t="s" s="29">
        <f>HYPERLINK("https://electionmgmt.vermont.gov/TFA/DownLoadFinancialDisclosure?FileName=.jane kitchel _22052617270_c193e943-2686-4efc-9fe1-f4e6a5d0a3b6.pdf",".jane kitchel _22052617270_c193e943-2686-4efc-9fe1-f4e6a5d0a3b6.pdf")</f>
        <v>1687</v>
      </c>
    </row>
    <row r="250" ht="17" customHeight="1">
      <c r="A250" t="s" s="27">
        <v>1549</v>
      </c>
      <c r="B250" t="s" s="28">
        <v>1600</v>
      </c>
      <c r="C250" t="s" s="39">
        <v>1688</v>
      </c>
      <c r="D250" t="s" s="29">
        <v>307</v>
      </c>
      <c r="E250" t="s" s="29">
        <v>18</v>
      </c>
      <c r="F250" t="s" s="29">
        <v>1689</v>
      </c>
      <c r="G250" t="s" s="29">
        <v>307</v>
      </c>
      <c r="H250" t="s" s="29">
        <v>21</v>
      </c>
      <c r="I250" t="s" s="29">
        <v>309</v>
      </c>
      <c r="J250" t="s" s="29">
        <v>1690</v>
      </c>
      <c r="K250" t="s" s="29">
        <v>1690</v>
      </c>
      <c r="L250" t="s" s="29">
        <v>1691</v>
      </c>
      <c r="M250" t="s" s="29">
        <v>1692</v>
      </c>
      <c r="N250" t="s" s="29">
        <v>1693</v>
      </c>
    </row>
    <row r="251" ht="17" customHeight="1">
      <c r="A251" t="s" s="27">
        <v>1549</v>
      </c>
      <c r="B251" t="s" s="28">
        <v>1600</v>
      </c>
      <c r="C251" t="s" s="29">
        <v>1694</v>
      </c>
      <c r="D251" t="s" s="29">
        <v>481</v>
      </c>
      <c r="E251" t="s" s="29">
        <v>18</v>
      </c>
      <c r="F251" t="s" s="29">
        <v>1695</v>
      </c>
      <c r="G251" t="s" s="29">
        <v>472</v>
      </c>
      <c r="H251" t="s" s="29">
        <v>21</v>
      </c>
      <c r="I251" t="s" s="29">
        <v>488</v>
      </c>
      <c r="J251" t="s" s="29">
        <v>1696</v>
      </c>
      <c r="K251" t="s" s="29">
        <v>1696</v>
      </c>
      <c r="L251" t="s" s="29">
        <v>1697</v>
      </c>
      <c r="M251" t="s" s="29">
        <v>1698</v>
      </c>
      <c r="N251" t="s" s="29">
        <f>HYPERLINK("https://electionmgmt.vermont.gov/TFA/DownLoadFinancialDisclosure?FileName=Vyhovskyfinancialdisclosure_caefd6c1-6d49-4335-9a57-a9467c8ec88b.pdf","Vyhovskyfinancialdisclosure_caefd6c1-6d49-4335-9a57-a9467c8ec88b.pdf")</f>
        <v>1699</v>
      </c>
    </row>
    <row r="252" ht="45" customHeight="1">
      <c r="A252" t="s" s="27">
        <v>1549</v>
      </c>
      <c r="B252" t="s" s="28">
        <v>1600</v>
      </c>
      <c r="C252" t="s" s="29">
        <v>1700</v>
      </c>
      <c r="D252" t="s" s="29">
        <v>307</v>
      </c>
      <c r="E252" t="s" s="29">
        <v>18</v>
      </c>
      <c r="F252" t="s" s="29">
        <v>1701</v>
      </c>
      <c r="G252" t="s" s="29">
        <v>307</v>
      </c>
      <c r="H252" t="s" s="29">
        <v>21</v>
      </c>
      <c r="I252" t="s" s="29">
        <v>309</v>
      </c>
      <c r="J252" t="s" s="29">
        <v>1702</v>
      </c>
      <c r="K252" t="s" s="29">
        <v>1702</v>
      </c>
      <c r="L252" t="s" s="29">
        <v>1703</v>
      </c>
      <c r="M252" t="s" s="29">
        <v>1704</v>
      </c>
      <c r="N252" t="s" s="29">
        <f>HYPERLINK("https://electionmgmt.vermont.gov/TFA/DownLoadFinancialDisclosure?FileName=Mahnkefinancialdisclosure_c02c4228-6cba-4680-95df-a391758e6ead.pdf","Mahnkefinancialdisclosure_c02c4228-6cba-4680-95df-a391758e6ead.pdf")</f>
        <v>1705</v>
      </c>
    </row>
    <row r="253" ht="17" customHeight="1">
      <c r="A253" t="s" s="27">
        <v>1549</v>
      </c>
      <c r="B253" t="s" s="31">
        <v>1606</v>
      </c>
      <c r="C253" t="s" s="33">
        <v>1706</v>
      </c>
      <c r="D253" t="s" s="33">
        <v>514</v>
      </c>
      <c r="E253" t="s" s="33">
        <v>1707</v>
      </c>
      <c r="F253" t="s" s="33">
        <v>1708</v>
      </c>
      <c r="G253" t="s" s="33">
        <v>514</v>
      </c>
      <c r="H253" t="s" s="33">
        <v>21</v>
      </c>
      <c r="I253" t="s" s="33">
        <v>516</v>
      </c>
      <c r="J253" t="s" s="33">
        <v>1709</v>
      </c>
      <c r="K253" t="s" s="33">
        <v>1709</v>
      </c>
      <c r="L253" t="s" s="33">
        <v>1710</v>
      </c>
      <c r="M253" s="34"/>
      <c r="N253" t="s" s="33">
        <f>HYPERLINK("https://electionmgmt.vermont.gov/TFA/DownLoadFinancialDisclosure?FileName=morganfinancialdisclosure_4813b4a6-2fe1-4c50-82a4-7394d5c17773.pdf","morganfinancialdisclosure_4813b4a6-2fe1-4c50-82a4-7394d5c17773.pdf")</f>
        <v>1711</v>
      </c>
    </row>
    <row r="254" ht="17" customHeight="1">
      <c r="A254" t="s" s="27">
        <v>1549</v>
      </c>
      <c r="B254" t="s" s="28">
        <v>1613</v>
      </c>
      <c r="C254" t="s" s="39">
        <v>1712</v>
      </c>
      <c r="D254" t="s" s="29">
        <v>387</v>
      </c>
      <c r="E254" t="s" s="29">
        <v>18</v>
      </c>
      <c r="F254" t="s" s="29">
        <v>1713</v>
      </c>
      <c r="G254" t="s" s="29">
        <v>387</v>
      </c>
      <c r="H254" t="s" s="29">
        <v>21</v>
      </c>
      <c r="I254" t="s" s="29">
        <v>389</v>
      </c>
      <c r="J254" t="s" s="29">
        <v>1714</v>
      </c>
      <c r="K254" t="s" s="29">
        <v>1715</v>
      </c>
      <c r="L254" s="30"/>
      <c r="M254" s="30"/>
      <c r="N254" t="s" s="29">
        <f>HYPERLINK("https://electionmgmt.vermont.gov/TFA/DownLoadFinancialDisclosure?FileName=Mazzafinancialdisclosure_2f072d0c-049a-41fc-94f8-e47e89b1491d.pdf","Mazzafinancialdisclosure_2f072d0c-049a-41fc-94f8-e47e89b1491d.pdf")</f>
        <v>1716</v>
      </c>
    </row>
    <row r="255" ht="17" customHeight="1">
      <c r="A255" t="s" s="27">
        <v>1549</v>
      </c>
      <c r="B255" t="s" s="28">
        <v>846</v>
      </c>
      <c r="C255" t="s" s="39">
        <v>1717</v>
      </c>
      <c r="D255" t="s" s="29">
        <v>879</v>
      </c>
      <c r="E255" t="s" s="29">
        <v>18</v>
      </c>
      <c r="F255" t="s" s="29">
        <v>1718</v>
      </c>
      <c r="G255" t="s" s="29">
        <v>879</v>
      </c>
      <c r="H255" t="s" s="29">
        <v>21</v>
      </c>
      <c r="I255" t="s" s="29">
        <v>881</v>
      </c>
      <c r="J255" t="s" s="29">
        <v>1719</v>
      </c>
      <c r="K255" t="s" s="29">
        <v>1719</v>
      </c>
      <c r="L255" t="s" s="29">
        <v>1720</v>
      </c>
      <c r="M255" s="30"/>
      <c r="N255" t="s" s="29">
        <f>HYPERLINK("https://electionmgmt.vermont.gov/TFA/DownLoadFinancialDisclosure?FileName=MACDONALD_f578ecbf-3f5a-4cf5-b4ae-9c837cc69065.pdf","MACDONALD_f578ecbf-3f5a-4cf5-b4ae-9c837cc69065.pdf")</f>
        <v>1721</v>
      </c>
    </row>
    <row r="256" ht="17" customHeight="1">
      <c r="A256" t="s" s="27">
        <v>1549</v>
      </c>
      <c r="B256" t="s" s="28">
        <v>934</v>
      </c>
      <c r="C256" t="s" s="39">
        <v>1722</v>
      </c>
      <c r="D256" t="s" s="29">
        <v>1625</v>
      </c>
      <c r="E256" t="s" s="29">
        <v>18</v>
      </c>
      <c r="F256" t="s" s="29">
        <v>1723</v>
      </c>
      <c r="G256" t="s" s="29">
        <v>1627</v>
      </c>
      <c r="H256" t="s" s="29">
        <v>21</v>
      </c>
      <c r="I256" t="s" s="29">
        <v>1628</v>
      </c>
      <c r="J256" t="s" s="29">
        <v>1724</v>
      </c>
      <c r="K256" t="s" s="29">
        <v>1724</v>
      </c>
      <c r="L256" t="s" s="29">
        <v>1725</v>
      </c>
      <c r="M256" s="30"/>
      <c r="N256" t="s" s="29">
        <f>HYPERLINK("https://electionmgmt.vermont.gov/TFA/DownLoadFinancialDisclosure?FileName=Starr_Robert_Senate_2022AugPrimary_26ecf058-523f-4987-96d3-5d01a722c9a8.pdf","Starr_Robert_Senate_2022AugPrimary_26ecf058-523f-4987-96d3-5d01a722c9a8.pdf")</f>
        <v>1726</v>
      </c>
    </row>
    <row r="257" ht="17" customHeight="1">
      <c r="A257" t="s" s="27">
        <v>1549</v>
      </c>
      <c r="B257" t="s" s="31">
        <v>982</v>
      </c>
      <c r="C257" t="s" s="32">
        <v>1727</v>
      </c>
      <c r="D257" t="s" s="33">
        <v>1568</v>
      </c>
      <c r="E257" t="s" s="33">
        <v>52</v>
      </c>
      <c r="F257" t="s" s="33">
        <v>1728</v>
      </c>
      <c r="G257" t="s" s="33">
        <v>1568</v>
      </c>
      <c r="H257" t="s" s="33">
        <v>21</v>
      </c>
      <c r="I257" t="s" s="33">
        <v>1043</v>
      </c>
      <c r="J257" t="s" s="33">
        <v>1729</v>
      </c>
      <c r="K257" t="s" s="33">
        <v>1729</v>
      </c>
      <c r="L257" t="s" s="33">
        <v>1730</v>
      </c>
      <c r="M257" s="34"/>
      <c r="N257" s="34"/>
    </row>
    <row r="258" ht="17" customHeight="1">
      <c r="A258" t="s" s="27">
        <v>1549</v>
      </c>
      <c r="B258" t="s" s="28">
        <v>1110</v>
      </c>
      <c r="C258" t="s" s="39">
        <v>1731</v>
      </c>
      <c r="D258" t="s" s="29">
        <v>1178</v>
      </c>
      <c r="E258" t="s" s="29">
        <v>18</v>
      </c>
      <c r="F258" t="s" s="29">
        <v>1732</v>
      </c>
      <c r="G258" t="s" s="29">
        <v>1178</v>
      </c>
      <c r="H258" t="s" s="29">
        <v>21</v>
      </c>
      <c r="I258" t="s" s="29">
        <v>1187</v>
      </c>
      <c r="J258" t="s" s="29">
        <v>1733</v>
      </c>
      <c r="K258" t="s" s="29">
        <v>1733</v>
      </c>
      <c r="L258" t="s" s="29">
        <v>1734</v>
      </c>
      <c r="M258" t="s" s="29">
        <v>1735</v>
      </c>
      <c r="N258" t="s" s="29">
        <f>HYPERLINK("https://electionmgmt.vermont.gov/TFA/DownLoadFinancialDisclosure?FileName=Cummings Ann FD_476ffae9-2514-476d-bb97-4b9723ce2132.pdf","Cummings Ann FD_476ffae9-2514-476d-bb97-4b9723ce2132.pdf")</f>
        <v>1736</v>
      </c>
    </row>
    <row r="259" ht="17" customHeight="1">
      <c r="A259" t="s" s="27">
        <v>1549</v>
      </c>
      <c r="B259" t="s" s="28">
        <v>1110</v>
      </c>
      <c r="C259" t="s" s="39">
        <v>1737</v>
      </c>
      <c r="D259" t="s" s="29">
        <v>1738</v>
      </c>
      <c r="E259" t="s" s="29">
        <v>18</v>
      </c>
      <c r="F259" t="s" s="29">
        <v>1739</v>
      </c>
      <c r="G259" t="s" s="29">
        <v>1738</v>
      </c>
      <c r="H259" t="s" s="29">
        <v>21</v>
      </c>
      <c r="I259" t="s" s="29">
        <v>1740</v>
      </c>
      <c r="J259" t="s" s="29">
        <v>1741</v>
      </c>
      <c r="K259" t="s" s="29">
        <v>1741</v>
      </c>
      <c r="L259" t="s" s="29">
        <v>1742</v>
      </c>
      <c r="M259" t="s" s="29">
        <v>1743</v>
      </c>
      <c r="N259" t="s" s="29">
        <f>HYPERLINK("https://electionmgmt.vermont.gov/TFA/DownLoadFinancialDisclosure?FileName=Perchlik Andrew FD_81612460-3cc3-41b6-9306-7f70099861b9.pdf","Perchlik Andrew FD_81612460-3cc3-41b6-9306-7f70099861b9.pdf")</f>
        <v>1744</v>
      </c>
    </row>
    <row r="260" ht="17" customHeight="1">
      <c r="A260" t="s" s="27">
        <v>1549</v>
      </c>
      <c r="B260" t="s" s="28">
        <v>1110</v>
      </c>
      <c r="C260" t="s" s="29">
        <v>1745</v>
      </c>
      <c r="D260" t="s" s="29">
        <v>1178</v>
      </c>
      <c r="E260" t="s" s="29">
        <v>18</v>
      </c>
      <c r="F260" t="s" s="29">
        <v>1746</v>
      </c>
      <c r="G260" t="s" s="29">
        <v>1178</v>
      </c>
      <c r="H260" t="s" s="29">
        <v>21</v>
      </c>
      <c r="I260" t="s" s="29">
        <v>1187</v>
      </c>
      <c r="J260" t="s" s="29">
        <v>1747</v>
      </c>
      <c r="K260" t="s" s="29">
        <v>1747</v>
      </c>
      <c r="L260" t="s" s="29">
        <v>1748</v>
      </c>
      <c r="M260" t="s" s="29">
        <v>1749</v>
      </c>
      <c r="N260" t="s" s="29">
        <f>HYPERLINK("https://electionmgmt.vermont.gov/TFA/DownLoadFinancialDisclosure?FileName=Watson Anne FD_61011233-8361-441d-b90d-a4b3f2a8ad9e.pdf","Watson Anne FD_61011233-8361-441d-b90d-a4b3f2a8ad9e.pdf")</f>
        <v>1750</v>
      </c>
    </row>
    <row r="261" ht="17" customHeight="1">
      <c r="A261" t="s" s="27">
        <v>1549</v>
      </c>
      <c r="B261" t="s" s="28">
        <v>1267</v>
      </c>
      <c r="C261" t="s" s="29">
        <v>1751</v>
      </c>
      <c r="D261" t="s" s="29">
        <v>1375</v>
      </c>
      <c r="E261" t="s" s="29">
        <v>18</v>
      </c>
      <c r="F261" t="s" s="29">
        <v>1752</v>
      </c>
      <c r="G261" t="s" s="29">
        <v>1375</v>
      </c>
      <c r="H261" t="s" s="29">
        <v>21</v>
      </c>
      <c r="I261" t="s" s="29">
        <v>1271</v>
      </c>
      <c r="J261" t="s" s="29">
        <v>1753</v>
      </c>
      <c r="K261" s="30"/>
      <c r="L261" t="s" s="29">
        <v>1754</v>
      </c>
      <c r="M261" t="s" s="29">
        <v>1755</v>
      </c>
      <c r="N261" t="s" s="29">
        <f>HYPERLINK("https://electionmgmt.vermont.gov/TFA/DownLoadFinancialDisclosure?FileName=CCF_000010_3bc92e66-f492-4f1f-8b0c-fc7368f93607.pdf","CCF_000010_3bc92e66-f492-4f1f-8b0c-fc7368f93607.pdf")</f>
        <v>1756</v>
      </c>
    </row>
    <row r="262" ht="17" customHeight="1">
      <c r="A262" t="s" s="27">
        <v>1549</v>
      </c>
      <c r="B262" t="s" s="28">
        <v>1267</v>
      </c>
      <c r="C262" t="s" s="29">
        <v>1757</v>
      </c>
      <c r="D262" t="s" s="29">
        <v>1334</v>
      </c>
      <c r="E262" t="s" s="29">
        <v>18</v>
      </c>
      <c r="F262" t="s" s="29">
        <v>1758</v>
      </c>
      <c r="G262" t="s" s="29">
        <v>1334</v>
      </c>
      <c r="H262" t="s" s="29">
        <v>21</v>
      </c>
      <c r="I262" t="s" s="29">
        <v>1313</v>
      </c>
      <c r="J262" t="s" s="29">
        <v>1759</v>
      </c>
      <c r="K262" s="30"/>
      <c r="L262" t="s" s="29">
        <v>1760</v>
      </c>
      <c r="M262" t="s" s="29">
        <v>1761</v>
      </c>
      <c r="N262" t="s" s="29">
        <f>HYPERLINK("https://electionmgmt.vermont.gov/TFA/DownLoadFinancialDisclosure?FileName=CCF_000009_3d8d7865-3488-4d0e-90ca-4ce17f9bc10f.pdf","CCF_000009_3d8d7865-3488-4d0e-90ca-4ce17f9bc10f.pdf")</f>
        <v>1762</v>
      </c>
    </row>
    <row r="263" ht="17" customHeight="1">
      <c r="A263" t="s" s="27">
        <v>1549</v>
      </c>
      <c r="B263" t="s" s="28">
        <v>1404</v>
      </c>
      <c r="C263" t="s" s="39">
        <v>1763</v>
      </c>
      <c r="D263" t="s" s="29">
        <v>1464</v>
      </c>
      <c r="E263" t="s" s="29">
        <v>18</v>
      </c>
      <c r="F263" t="s" s="29">
        <v>1764</v>
      </c>
      <c r="G263" t="s" s="29">
        <v>1464</v>
      </c>
      <c r="H263" t="s" s="29">
        <v>21</v>
      </c>
      <c r="I263" t="s" s="29">
        <v>1466</v>
      </c>
      <c r="J263" s="30"/>
      <c r="K263" t="s" s="29">
        <v>1765</v>
      </c>
      <c r="L263" t="s" s="29">
        <v>1766</v>
      </c>
      <c r="M263" t="s" s="29">
        <v>1767</v>
      </c>
      <c r="N263" s="30"/>
    </row>
    <row r="264" ht="17" customHeight="1">
      <c r="A264" t="s" s="27">
        <v>1549</v>
      </c>
      <c r="B264" t="s" s="28">
        <v>1404</v>
      </c>
      <c r="C264" t="s" s="39">
        <v>1768</v>
      </c>
      <c r="D264" t="s" s="29">
        <v>1496</v>
      </c>
      <c r="E264" t="s" s="29">
        <v>18</v>
      </c>
      <c r="F264" t="s" s="29">
        <v>1769</v>
      </c>
      <c r="G264" t="s" s="29">
        <v>1496</v>
      </c>
      <c r="H264" t="s" s="29">
        <v>21</v>
      </c>
      <c r="I264" t="s" s="29">
        <v>1498</v>
      </c>
      <c r="J264" t="s" s="29">
        <v>1770</v>
      </c>
      <c r="K264" t="s" s="29">
        <v>1770</v>
      </c>
      <c r="L264" t="s" s="29">
        <v>1771</v>
      </c>
      <c r="M264" s="30"/>
      <c r="N264" s="30"/>
    </row>
    <row r="265" ht="17" customHeight="1">
      <c r="A265" t="s" s="27">
        <v>1549</v>
      </c>
      <c r="B265" t="s" s="28">
        <v>1404</v>
      </c>
      <c r="C265" t="s" s="29">
        <v>1772</v>
      </c>
      <c r="D265" t="s" s="29">
        <v>1480</v>
      </c>
      <c r="E265" t="s" s="29">
        <v>18</v>
      </c>
      <c r="F265" t="s" s="29">
        <v>1773</v>
      </c>
      <c r="G265" t="s" s="29">
        <v>1480</v>
      </c>
      <c r="H265" t="s" s="29">
        <v>21</v>
      </c>
      <c r="I265" t="s" s="29">
        <v>1483</v>
      </c>
      <c r="J265" t="s" s="29">
        <v>1774</v>
      </c>
      <c r="K265" t="s" s="29">
        <v>1774</v>
      </c>
      <c r="L265" t="s" s="29">
        <v>1775</v>
      </c>
      <c r="M265" t="s" s="29">
        <v>1776</v>
      </c>
      <c r="N265" s="30"/>
    </row>
    <row r="266" ht="17" customHeight="1">
      <c r="A266" t="s" s="27">
        <v>1549</v>
      </c>
      <c r="B266" t="s" s="28">
        <v>126</v>
      </c>
      <c r="C266" t="s" s="39">
        <v>1777</v>
      </c>
      <c r="D266" t="s" s="29">
        <v>143</v>
      </c>
      <c r="E266" t="s" s="29">
        <v>18</v>
      </c>
      <c r="F266" t="s" s="29">
        <v>1778</v>
      </c>
      <c r="G266" t="s" s="29">
        <v>143</v>
      </c>
      <c r="H266" t="s" s="29">
        <v>21</v>
      </c>
      <c r="I266" t="s" s="29">
        <v>153</v>
      </c>
      <c r="J266" s="30"/>
      <c r="K266" s="30"/>
      <c r="L266" s="30"/>
      <c r="M266" s="30"/>
      <c r="N266" t="s" s="29">
        <f>HYPERLINK("https://electionmgmt.vermont.gov/TFA/DownLoadFinancialDisclosure?FileName=campion_4a5da65c-7841-4956-b643-f673d91c7071.pdf","campion_4a5da65c-7841-4956-b643-f673d91c7071.pdf")</f>
        <v>1779</v>
      </c>
    </row>
    <row r="267" ht="17" customHeight="1">
      <c r="A267" t="s" s="27">
        <v>1549</v>
      </c>
      <c r="B267" t="s" s="28">
        <v>126</v>
      </c>
      <c r="C267" t="s" s="39">
        <v>1780</v>
      </c>
      <c r="D267" t="s" s="29">
        <v>143</v>
      </c>
      <c r="E267" t="s" s="29">
        <v>18</v>
      </c>
      <c r="F267" t="s" s="29">
        <v>1781</v>
      </c>
      <c r="G267" t="s" s="29">
        <v>143</v>
      </c>
      <c r="H267" t="s" s="29">
        <v>21</v>
      </c>
      <c r="I267" t="s" s="29">
        <v>153</v>
      </c>
      <c r="J267" s="30"/>
      <c r="K267" s="30"/>
      <c r="L267" s="30"/>
      <c r="M267" s="30"/>
      <c r="N267" t="s" s="29">
        <f>HYPERLINK("https://electionmgmt.vermont.gov/TFA/DownLoadFinancialDisclosure?FileName=sears_7847fcdd-991a-4ca9-9060-23f13284d160.pdf","sears_7847fcdd-991a-4ca9-9060-23f13284d160.pdf")</f>
        <v>1782</v>
      </c>
    </row>
    <row r="268" ht="17" customHeight="1">
      <c r="A268" t="s" s="27">
        <v>1549</v>
      </c>
      <c r="B268" t="s" s="28">
        <v>1783</v>
      </c>
      <c r="C268" t="s" s="39">
        <v>1784</v>
      </c>
      <c r="D268" t="s" s="29">
        <v>285</v>
      </c>
      <c r="E268" t="s" s="29">
        <v>18</v>
      </c>
      <c r="F268" t="s" s="29">
        <v>1785</v>
      </c>
      <c r="G268" t="s" s="29">
        <v>285</v>
      </c>
      <c r="H268" t="s" s="29">
        <v>21</v>
      </c>
      <c r="I268" t="s" s="29">
        <v>287</v>
      </c>
      <c r="J268" t="s" s="29">
        <v>1786</v>
      </c>
      <c r="K268" t="s" s="29">
        <v>1786</v>
      </c>
      <c r="L268" t="s" s="29">
        <v>1787</v>
      </c>
      <c r="M268" t="s" s="29">
        <v>1788</v>
      </c>
      <c r="N268" t="s" s="29">
        <f>HYPERLINK("https://electionmgmt.vermont.gov/TFA/DownLoadFinancialDisclosure?FileName=chittendenfinancialdisclosure_bb29d4f7-0ce1-4c3c-ac89-2ac7a8d37bd7.pdf","chittendenfinancialdisclosure_bb29d4f7-0ce1-4c3c-ac89-2ac7a8d37bd7.pdf")</f>
        <v>1789</v>
      </c>
    </row>
    <row r="269" ht="17" customHeight="1">
      <c r="A269" t="s" s="27">
        <v>1549</v>
      </c>
      <c r="B269" t="s" s="28">
        <v>1783</v>
      </c>
      <c r="C269" t="s" s="39">
        <v>1790</v>
      </c>
      <c r="D269" t="s" s="29">
        <v>401</v>
      </c>
      <c r="E269" t="s" s="29">
        <v>18</v>
      </c>
      <c r="F269" t="s" s="29">
        <v>1791</v>
      </c>
      <c r="G269" t="s" s="29">
        <v>401</v>
      </c>
      <c r="H269" t="s" s="29">
        <v>21</v>
      </c>
      <c r="I269" t="s" s="29">
        <v>403</v>
      </c>
      <c r="J269" t="s" s="29">
        <v>1792</v>
      </c>
      <c r="K269" t="s" s="29">
        <v>1793</v>
      </c>
      <c r="L269" t="s" s="29">
        <v>1794</v>
      </c>
      <c r="M269" t="s" s="29">
        <v>1795</v>
      </c>
      <c r="N269" t="s" s="29">
        <f>HYPERLINK("https://electionmgmt.vermont.gov/TFA/DownLoadFinancialDisclosure?FileName=Lyonsfinancialdisclosure_969548b2-eea6-46d8-9274-cd890c786c64.pdf","Lyonsfinancialdisclosure_969548b2-eea6-46d8-9274-cd890c786c64.pdf")</f>
        <v>1796</v>
      </c>
    </row>
    <row r="270" ht="17" customHeight="1">
      <c r="A270" t="s" s="27">
        <v>1549</v>
      </c>
      <c r="B270" t="s" s="28">
        <v>1783</v>
      </c>
      <c r="C270" t="s" s="39">
        <v>1797</v>
      </c>
      <c r="D270" t="s" s="29">
        <v>556</v>
      </c>
      <c r="E270" t="s" s="29">
        <v>18</v>
      </c>
      <c r="F270" t="s" s="29">
        <v>1798</v>
      </c>
      <c r="G270" t="s" s="29">
        <v>307</v>
      </c>
      <c r="H270" t="s" s="29">
        <v>21</v>
      </c>
      <c r="I270" t="s" s="29">
        <v>316</v>
      </c>
      <c r="J270" t="s" s="29">
        <v>1799</v>
      </c>
      <c r="K270" t="s" s="29">
        <v>1799</v>
      </c>
      <c r="L270" t="s" s="29">
        <v>1800</v>
      </c>
      <c r="M270" t="s" s="29">
        <v>1801</v>
      </c>
      <c r="N270" t="s" s="29">
        <f>HYPERLINK("https://electionmgmt.vermont.gov/TFA/DownLoadFinancialDisclosure?FileName=Ramfinancialdisclosure_906a78e5-9484-479a-9a3b-1fac89cf28ea.pdf","Ramfinancialdisclosure_906a78e5-9484-479a-9a3b-1fac89cf28ea.pdf")</f>
        <v>1802</v>
      </c>
    </row>
    <row r="271" ht="17" customHeight="1">
      <c r="A271" t="s" s="27">
        <v>1549</v>
      </c>
      <c r="B271" t="s" s="31">
        <v>1803</v>
      </c>
      <c r="C271" t="s" s="32">
        <v>1804</v>
      </c>
      <c r="D271" t="s" s="33">
        <v>945</v>
      </c>
      <c r="E271" t="s" s="33">
        <v>52</v>
      </c>
      <c r="F271" t="s" s="33">
        <v>1805</v>
      </c>
      <c r="G271" t="s" s="33">
        <v>945</v>
      </c>
      <c r="H271" t="s" s="33">
        <v>21</v>
      </c>
      <c r="I271" t="s" s="33">
        <v>947</v>
      </c>
      <c r="J271" t="s" s="33">
        <v>1806</v>
      </c>
      <c r="K271" s="34"/>
      <c r="L271" t="s" s="33">
        <v>1807</v>
      </c>
      <c r="M271" s="34"/>
      <c r="N271" t="s" s="33">
        <f>HYPERLINK("https://electionmgmt.vermont.gov/TFA/DownLoadFinancialDisclosure?FileName=Candidates Financial Form_d08fe5e3-512a-4b70-9bd2-571524bc0e4e.pdf","Candidates Financial Form_d08fe5e3-512a-4b70-9bd2-571524bc0e4e.pdf")</f>
        <v>1808</v>
      </c>
    </row>
    <row r="272" ht="17" customHeight="1">
      <c r="A272" t="s" s="27">
        <v>1549</v>
      </c>
      <c r="B272" t="s" s="31">
        <v>760</v>
      </c>
      <c r="C272" t="s" s="32">
        <v>1809</v>
      </c>
      <c r="D272" t="s" s="33">
        <v>811</v>
      </c>
      <c r="E272" t="s" s="33">
        <v>52</v>
      </c>
      <c r="F272" t="s" s="33">
        <v>1810</v>
      </c>
      <c r="G272" t="s" s="33">
        <v>811</v>
      </c>
      <c r="H272" t="s" s="33">
        <v>21</v>
      </c>
      <c r="I272" t="s" s="33">
        <v>813</v>
      </c>
      <c r="J272" t="s" s="33">
        <v>1811</v>
      </c>
      <c r="K272" t="s" s="33">
        <v>1811</v>
      </c>
      <c r="L272" t="s" s="33">
        <v>1812</v>
      </c>
      <c r="M272" s="34"/>
      <c r="N272" t="s" s="33">
        <f>HYPERLINK("https://electionmgmt.vermont.gov/TFA/DownLoadFinancialDisclosure?FileName=Westman_Richard_Lam1_State Senate 2022_d14f078d-84bf-4fe3-9916-c0e76eb3af13.pdf","Westman_Richard_Lam1_State Senate 2022_d14f078d-84bf-4fe3-9916-c0e76eb3af13.pdf")</f>
        <v>1813</v>
      </c>
    </row>
  </sheetData>
  <hyperlinks>
    <hyperlink ref="N2" r:id="rId1" location="" tooltip="" display="Sheldon PR Consent &amp; Disclosures 5-25-2022_b289ec40-bf80-4564-a7df-080aa02db7f1.pdf"/>
    <hyperlink ref="N3" r:id="rId2" location="" tooltip="" display="Scheu PR Consent &amp; Disclosures 5-25-2022_07e12e4c-324c-40b4-b9d1-f8bfe0bc566e.pdf"/>
    <hyperlink ref="N4" r:id="rId3" location="" tooltip="" display="Conlon.Financial Disclosure Form.05.24.22_6f055a1b-2ffa-444d-b91f-968142ffcafc.pdf"/>
    <hyperlink ref="N5" r:id="rId4" location="" tooltip="" display="DOC052422-003_e27e034f-4e7f-4905-8b4d-73db97bc79b8.pdf"/>
    <hyperlink ref="N6" r:id="rId5" location="" tooltip="" display="DOC052422-002_077e9a4d-a49a-4e5d-92f8-a34828f3ad96.pdf"/>
    <hyperlink ref="N7" r:id="rId6" location="" tooltip="" display="DOC052622-001_230d9848-d817-443d-bf37-c854d44ee46f.pdf"/>
    <hyperlink ref="N8" r:id="rId7" location="" tooltip="" display="DOC051922_9c5814a3-4ce4-489d-8ac5-0849f0bbfeee.pdf"/>
    <hyperlink ref="N9" r:id="rId8" location="" tooltip="" display="Dike Lynn Financial Disclosure 05 12 2022_345956b7-bc10-4467-8f61-fe02693197ce.pdf"/>
    <hyperlink ref="N10" r:id="rId9" location="" tooltip="" display="Mullin Valerie Financial Disclosure 05 24 2022_372b4542-d2f5-47b4-a41c-bde9342209c8.pdf"/>
    <hyperlink ref="N12" r:id="rId10" location="" tooltip="" display="Elder Caleb Financial Disclosure 05 24 2022_a4d1d3ad-a766-4a8a-b38d-bd6e75522a51.pdf"/>
    <hyperlink ref="N13" r:id="rId11" location="" tooltip="" display="McGill Financial Disclosure_07f5561f-a043-44c4-ac54-5d15f7601ac0.pdf"/>
    <hyperlink ref="N14" r:id="rId12" location="" tooltip="" display="Christiano Financial Disclosure_d94e18d3-4b15-4e34-9e97-646c8e6b6d0d.pdf"/>
    <hyperlink ref="N15" r:id="rId13" location="" tooltip="" display="SKM_C30822053112010_a710e498-763b-4d76-8c3b-6c7af3b02b9e.pdf"/>
    <hyperlink ref="N16" r:id="rId14" location="" tooltip="" display="Busa Bruce Benn 1 FD_ecfb7844-4557-4ff4-8474-2393a68b610c.pdf"/>
    <hyperlink ref="N17" r:id="rId15" location="" tooltip="" display="State Rep Fin Disclosure N Brownell 5-24-22_647cbf48-c8cc-4f9c-bb75-3e207856032d.pdf"/>
    <hyperlink ref="N18" r:id="rId16" location="" tooltip="" display="20220526084708005_cca119d4-1314-4a76-880c-7309e5595c42.pdf"/>
    <hyperlink ref="N19" r:id="rId17" location="" tooltip="" display="20220509091559625_fa1e08ca-6a6c-4be5-82d0-cf682c1c0d02.pdf"/>
    <hyperlink ref="N21" r:id="rId18" location="" tooltip="" display="doc05033420220525162749_749c8dec-0a12-4a83-b6fd-ff4a02b3cc9d.pdf"/>
    <hyperlink ref="N23" r:id="rId19" location="" tooltip="" display="Bongartz, Seth Financial Disclosure for Benn-4_ea22b359-9abf-44fb-a89c-0866b44affe4.pdf"/>
    <hyperlink ref="N24" r:id="rId20" location="" tooltip="" display="James, Kathleen Financial Disclosure for Benn-4_e282bc96-9e32-405d-8faf-915994afc9d2.pdf"/>
    <hyperlink ref="N25" r:id="rId21" location="" tooltip="" display="20220525122217488_b20bf409-6963-4abe-9bf7-4ddffccc6b0d.pdf"/>
    <hyperlink ref="N26" r:id="rId22" location="" tooltip="" display="M Morrissey disclosure_bf6b6bf4-c385-47cf-9880-83d34b2168ce.pdf"/>
    <hyperlink ref="N27" r:id="rId23" location="" tooltip="" display="J Carroll disclosure_b82746f1-c2b0-41a2-ba00-360a518db6cd.pdf"/>
    <hyperlink ref="N30" r:id="rId24" location="" tooltip="" display="2022_FarliceRubio_FinancialDisclosure_60f317e0-7dba-4251-800a-aed49a4b4124.pdf"/>
    <hyperlink ref="N31" r:id="rId25" location="" tooltip="" display="Troiano_83523d57-d8a7-437a-8e26-a5e7052fdee1.pdf"/>
    <hyperlink ref="N33" r:id="rId26" location="" tooltip="" display="Charles Wilson Financial Disclosure Forms_7c0771da-2f1d-48b9-90c2-75b45900c044.pdf"/>
    <hyperlink ref="N34" r:id="rId27" location="" tooltip="" display="E Boland Financial Disclosure Form_33f0c0ec-12a6-4b57-90a4-2ec1d59223d4.pdf"/>
    <hyperlink ref="N35" r:id="rId28" location="" tooltip="" display="20220525120637_e451bf72-9408-425e-a66d-d98de3e00dc2.pdf"/>
    <hyperlink ref="N36" r:id="rId29" location="" tooltip="" display="20220525115644_32291684-cbd8-40b1-82fa-8b0bff1e4c9d.pdf"/>
    <hyperlink ref="N38" r:id="rId30" location="" tooltip="" display="Henry Pearl 2022 Financial Disclosure-Consent_5324a617-6ca3-4964-ac64-17a76dfd456f.pdf"/>
    <hyperlink ref="N39" r:id="rId31" location="" tooltip="" display="JANA BROWN FINANCIAL DISCLOSURE_9fe11504-0eda-4b9e-b79d-d226fa7f0ed8.pdf"/>
    <hyperlink ref="N40" r:id="rId32" location="" tooltip="" display="nugentcampaign_de8e5035-9a9e-44a7-8dd2-3afea3717b82.pdf"/>
    <hyperlink ref="N42" r:id="rId33" location="" tooltip="" display="candidate financial filing_203e2278-d580-4018-ac07-111a9471e7be.pdf"/>
    <hyperlink ref="N43" r:id="rId34" location="" tooltip="" display="Licata Tom FD Chitt 13_bdc120bb-2b37-45b4-b3d1-0e0ceee7ce34.pdf"/>
    <hyperlink ref="N44" r:id="rId35" location="" tooltip="" display="Gabriell Stebbins Financial Disclosure_078a6e4d-bcbf-4d6c-bbc7-cd35125bcc13.pdf"/>
    <hyperlink ref="N45" r:id="rId36" location="" tooltip="" display="Tiff Bluemle Financial Disclosure_ee4220ef-da7a-49e2-a65d-c2398bcb27e0.pdf"/>
    <hyperlink ref="N46" r:id="rId37" location="" tooltip="" display="Barbara Rachelson Financial Disclosure_c0b3861b-18ff-48fc-8607-e030006c4be3.pdf"/>
    <hyperlink ref="N47" r:id="rId38" location="" tooltip="" display="Mary-Katherine Stone Financial Disclosure_4c260cae-0368-4383-b681-38f310f765e1.pdf"/>
    <hyperlink ref="N48" r:id="rId39" location="" tooltip="" display="Brian Cina Financial Disclosure_51b0ea65-826b-4a06-95ee-f3ae537e7496.pdf"/>
    <hyperlink ref="N49" r:id="rId40" location="" tooltip="" display="Troy Headrick Financial Disclosure_362b0fe4-4c84-46a1-8ea5-0134a09a0353.pdf"/>
    <hyperlink ref="N50" r:id="rId41" location="" tooltip="" display="Jill Krowinski Financial Disclosure_537c66a2-1070-4d27-89b5-a6c633687546.pdf"/>
    <hyperlink ref="N51" r:id="rId42" location="" tooltip="" display="Kate Logan Financial Discloure_f490d4a9-ec60-4715-b3ef-15d16e907903.pdf"/>
    <hyperlink ref="N52" r:id="rId43" location="" tooltip="" display="Emma Mulvaney-Stanak Financial DIsclosure_1651c564-0fe2-42eb-beed-1fe0d08d53a8.pdf"/>
    <hyperlink ref="N53" r:id="rId44" location="" tooltip="" display="Ode - Financial Disclosure_618f5ff5-4f76-4965-b462-c527cb6515f1.pdf"/>
    <hyperlink ref="N54" r:id="rId45" location="" tooltip="" display="Robert Hooper Financial Disclosure_39240e31-9a3e-420f-9cb3-918e539f4dad.pdf"/>
    <hyperlink ref="N55" r:id="rId46" location="" tooltip="" display="DOC052622-001_60ff9931-958d-4d5c-916b-49cf83a35925.pdf"/>
    <hyperlink ref="N56" r:id="rId47" location="" tooltip="" display="DOC052622-002_45365472-47f4-402b-85d2-bb6e387e44f6.pdf"/>
    <hyperlink ref="N57" r:id="rId48" location="" tooltip="" display="ARSENAULT_FINANCIAL07654520220525141128_07db8dc6-dd10-45d1-814e-9ce07cbf4141.pdf"/>
    <hyperlink ref="N58" r:id="rId49" location="" tooltip="" display="doc07636320220523101004_b32bbc06-69c0-4ecc-8489-d141b6b1d78e.pdf"/>
    <hyperlink ref="N59" r:id="rId50" location="" tooltip="" display="DOC052622-003_884d8528-3047-412a-abf9-91c0bdd27136.pdf"/>
    <hyperlink ref="N60" r:id="rId51" location="" tooltip="" display="DOC052622_008b6374-6804-4a21-bccb-797a1ef8824f.pdf"/>
    <hyperlink ref="N61" r:id="rId52" location="" tooltip="" display="DOC052422_b682e45a-8ec7-4af7-a2ad-eb028ca6d727.pdf"/>
    <hyperlink ref="N62" r:id="rId53" location="" tooltip="" display="Matte Jordan Chitt 21 FD_89873d92-6f70-4210-bb4c-b0f0508de857.pdf"/>
    <hyperlink ref="N63" r:id="rId54" location="" tooltip="" display="Small-Consent of Candidate_0723b8e9-9812-429a-bbe5-a0a2c014c5e0.pdf"/>
    <hyperlink ref="N64" r:id="rId55" location="" tooltip="" display="Berbeco Financial 2022_69d37699-a7a2-4afc-be02-67a8174de0f2.pdf"/>
    <hyperlink ref="N65" r:id="rId56" location="" tooltip="" display="dolan_financial_chit22_f2fcab7e-b200-4456-b19d-32dcf4b004a3.pdf"/>
    <hyperlink ref="N66" r:id="rId57" location="" tooltip="" display="manley_financial_Chit22_714b00d6-adc0-4249-99ae-5d4c5145712a.pdf"/>
    <hyperlink ref="N68" r:id="rId58" location="" tooltip="" display="houghton_financial_chit22_0bb5995e-1656-4641-8c31-cfa86d215e5f.pdf"/>
    <hyperlink ref="N71" r:id="rId59" location="" tooltip="" display="garofano_financial_chit23_8c608717-6263-43c2-8573-1e4ffb019bb9.pdf"/>
    <hyperlink ref="N72" r:id="rId60" location="" tooltip="" display="dodge_financial_Chit23_b9d50c8b-da35-4dfe-bac4-5324fdae4f72.pdf"/>
    <hyperlink ref="N73" r:id="rId61" location="" tooltip="" display="drury_financial_chit24_ecba9f77-dca9-487c-94ac-e7381d5939e0.pdf"/>
    <hyperlink ref="N74" r:id="rId62" location="" tooltip="" display="black_financial_chit24_54ca7046-11b2-4550-8b95-c2ca8e7e7975.pdf"/>
    <hyperlink ref="N75" r:id="rId63" location="" tooltip="" display="Julia_Andrews Financial Disclosure Statement_18fc5d2a-0c31-4c2e-a721-3df8d1478261.pdf"/>
    <hyperlink ref="N76" r:id="rId64" location="" tooltip="" display="duquette financial documents_e74a1e17-1fbb-45bf-8627-2155514ab5c5.pdf"/>
    <hyperlink ref="N77" r:id="rId65" location="" tooltip="" display="TS_20220524171230_d93664c4-522f-496d-b08a-6ab4b1ddc99a.pdf"/>
    <hyperlink ref="N78" r:id="rId66" location="" tooltip="" display="EG_20220524171925_2957f307-12b3-4fca-a0df-305b09cf2fc7.pdf"/>
    <hyperlink ref="N79" r:id="rId67" location="" tooltip="" display="Toscano financial disclosure 2022_47fc4b5e-a251-4b34-8b3f-30ecb85ad08b.pdf"/>
    <hyperlink ref="N80" r:id="rId68" location="" tooltip="" display="Pouech financial disclosure 2022_0d32557d-da65-4c2b-a160-e3a24b58dd5f.pdf"/>
    <hyperlink ref="N81" r:id="rId69" location="" tooltip="" display="Chea Evans Financial Disclosure_45f73b3d-7838-417b-8fde-07db2d6a394c.pdf"/>
    <hyperlink ref="N82" r:id="rId70" location="" tooltip="" display="Lalley Financial Disclosure 2022_d42d9d2c-f66e-4457-b5da-0efb66608e3d.pdf"/>
    <hyperlink ref="N83" r:id="rId71" location="" tooltip="" display="20220525113500_69fc2349-b2ec-4436-9961-8262897186d7.pdf"/>
    <hyperlink ref="N84" r:id="rId72" location="" tooltip="" display="hyman campaign_9b14b944-4868-4f20-b81a-09cbfe345225.pdf"/>
    <hyperlink ref="N85" r:id="rId73" location="" tooltip="" display="krasnow campaign_80bb5869-bc84-47f7-854f-7ecf0a9be7f8.pdf"/>
    <hyperlink ref="N87" r:id="rId74" location="" tooltip="" display="Mattos - Financial Disclosure Stmt_e791e6d3-aa07-4ade-85a0-2907885a2018.pdf"/>
    <hyperlink ref="N88" r:id="rId75" location="" tooltip="" display="Taylor - Financial Disclosure Stmt_86c9f77e-1cd4-41d8-8305-6511cd10019f.pdf"/>
    <hyperlink ref="N89" r:id="rId76" location="" tooltip="" display="T WILLIAMS FINANCIAL_6b29fd4a-9b4d-4098-a5f9-ab11ad8b2741.pdf"/>
    <hyperlink ref="N90" r:id="rId77" location="" tooltip="" display="DOC052422_98e86a48-1655-4862-aea4-b2f0a7141a94.pdf"/>
    <hyperlink ref="N91" r:id="rId78" location="" tooltip="" display="DOC052422 (1)_5aadc02c-494c-42e1-9511-e21f86bbb9b6.pdf"/>
    <hyperlink ref="N92" r:id="rId79" location="" tooltip="" display="ASHLEY R BARTLEY_FINANCIAL DISCLOSURE FORM 2022_0dacea42-10fd-4c87-8e98-2756f31181b0.pdf"/>
    <hyperlink ref="N93" r:id="rId80" location="" tooltip="" display="CAROLYN BRANAGAN FINANCIAL DISCLOSURE FORM 2022_b8b753f5-d409-44a7-a96c-1e59a7586006.pdf"/>
    <hyperlink ref="N94" r:id="rId81" location="" tooltip="" display="ALAN MAYNARD_FINANCIAL DISCLOSURE FORM 2022_1496a514-5479-428e-a73c-9ff8fd6bac52.pdf"/>
    <hyperlink ref="N95" r:id="rId82" location="" tooltip="" display="DEVON THOMAS FINANCIAL DISCLOSURE FORM 2022_4e5656c5-2050-4dbe-b5e5-2591a66257d8.pdf"/>
    <hyperlink ref="N96" r:id="rId83" location="" tooltip="" display="Dickinson Financial Disclosure Form_2378c76d-52ef-4d31-9968-11b52baf24b9.pdf"/>
    <hyperlink ref="N97" r:id="rId84" location="" tooltip="" display="McCarthy Financial Disclosure_0acdb496-a984-4807-b5ab-45730d0a798f.pdf"/>
    <hyperlink ref="N98" r:id="rId85" location="" tooltip="" display="Luneau Financial Disclosure_abc90332-aa41-45a2-94ab-ac7acb13336c.pdf"/>
    <hyperlink ref="N99" r:id="rId86" location="" tooltip="" display="SKM_450i22052614540_a60d63a2-76db-409f-8f9a-0126423b66af.pdf"/>
    <hyperlink ref="N100" r:id="rId87" location="" tooltip="" display="SKM_450i22052615090_45c7803f-cd05-4a3b-9e12-c18bc5f8b114.pdf"/>
    <hyperlink ref="N102" r:id="rId88" location="" tooltip="" display="Laroche, Wayne - financial disclosure_1c778ef4-52f1-4b06-b31a-b8e0c3872b23.pdf"/>
    <hyperlink ref="N103" r:id="rId89" location="" tooltip="" display="James Gregoire Consent_04f39ae9-d368-4c26-87ba-e7c089f8cca7.pdf"/>
    <hyperlink ref="N104" r:id="rId90" location="" tooltip="" display="Brenda ChurchillConsent_19b268ee-f92a-47fe-a0b8-7fb3627eb477.pdf"/>
    <hyperlink ref="N105" r:id="rId91" location="" tooltip="" display="CW_eba29b2d-509b-4dd3-8e4e-fb8df3adb9c0.pdf"/>
    <hyperlink ref="N106" r:id="rId92" location="" tooltip="" display="PENNY_50fbd71f-68f9-4cc0-b0c7-df3b33a46267.pdf"/>
    <hyperlink ref="N107" r:id="rId93" location="" tooltip="" display="Hull Casavant Suzanne FD Frank 7_665ade43-bb56-49e6-b187-7293c5191c37.pdf"/>
    <hyperlink ref="N108" r:id="rId94" location="" tooltip="" display="Dees-Erickson Financial Disclosure_89113bf6-fd6e-4ba9-b2c1-a69e9d0d24bf.pdf"/>
    <hyperlink ref="N109" r:id="rId95" location="" tooltip="" display="Toof Financial Disclosure_2e294477-1b73-4fb9-9d44-696fa8907683.pdf"/>
    <hyperlink ref="N112" r:id="rId96" location="" tooltip="" display="MICHAEL R MORGAN FINANCIAL DISCLOSURE 2022_ad9ef695-84e9-4d66-bc36-e72864767a10.pdf"/>
    <hyperlink ref="N113" r:id="rId97" location="" tooltip="" display="ANDY PARADEE FINANCIAL DISCLOSURE 2022_186427a8-4515-4371-a152-3e91a6a4dba2.pdf"/>
    <hyperlink ref="N114" r:id="rId98" location="" tooltip="" display="Lipsky Jed FD Lamoille 1_05eff937-b5eb-46dc-95a8-0f2904527c71.pdf"/>
    <hyperlink ref="N115" r:id="rId99" location="" tooltip="" display="Financial Disclosure Forms Weathers_0d4447a1-570f-4d18-8ca3-0ed039e2a3fc.pdf"/>
    <hyperlink ref="N116" r:id="rId100" location="" tooltip="" display="DONNALLY2022_c8c4dbbf-9773-466d-9256-d8517b433a26.pdf"/>
    <hyperlink ref="N117" r:id="rId101" location="" tooltip="" display="NOYES2022_339df39e-fb89-4d79-9e39-7afbef2706b1.pdf"/>
    <hyperlink ref="N118" r:id="rId102" location="" tooltip="" display="teale.2022pdf_0863f058-9315-4932-9609-200f82f654c0.pdf"/>
    <hyperlink ref="N119" r:id="rId103" location="" tooltip="" display="bailey.2022_b5fb85d5-f4a2-4eb4-8a3e-d65b4625d38e.pdf"/>
    <hyperlink ref="N120" r:id="rId104" location="" tooltip="" display="SKM_C30822052513510_e82b55e6-e76d-48af-9407-043016c812a0.pdf"/>
    <hyperlink ref="N121" r:id="rId105" location="" tooltip="" display="SKM_C30822052610490_8aed02f7-74fd-4499-befa-854572539d74.pdf"/>
    <hyperlink ref="N122" r:id="rId106" location="" tooltip="" display="Patt A Financial Disclosure 2022_524a6334-e165-4ddc-a076-e29134462593.pdf"/>
    <hyperlink ref="N123" r:id="rId107" location="" tooltip="" display="Lamont S Financial Disclosure 2022_4e6702ea-8288-46f3-9c24-6831f75ba339.pdf"/>
    <hyperlink ref="N124" r:id="rId108" location="" tooltip="" display="Olsen B Financial Disclosure 2022_93684091-f711-4b05-83cb-2c31e26cce9f.pdf"/>
    <hyperlink ref="N125" r:id="rId109" location="" tooltip="" display="Loati N Financial Disclosure 2022_ffb59eb6-d314-411e-9209-537b121d7314.pdf"/>
    <hyperlink ref="N126" r:id="rId110" location="" tooltip="" display="SKM_C30822050911080_91979d85-c36b-441b-bc98-298a9c9ea0fc.pdf"/>
    <hyperlink ref="N127" r:id="rId111" location="" tooltip="" display="Slafevre1_0bf34ec6-e4cb-4cfb-ae69-1f697666f3a6.pdf"/>
    <hyperlink ref="N128" r:id="rId112" location="" tooltip="" display="M. P. Financial Disclosure_d8b36130-0701-4b2d-a1e9-9152a54afef8.pdf"/>
    <hyperlink ref="N129" r:id="rId113" location="" tooltip="" display="Lang - Financial Disclosure_2fba5053-992c-4a66-bb53-4d507fc2ec89.pdf"/>
    <hyperlink ref="N130" r:id="rId114" location="" tooltip="" display="Financial Disclosure Form  Rodney Graham_a8f22874-68c5-4b6f-bc8e-96c5e8e28872.pdf"/>
    <hyperlink ref="N131" r:id="rId115" location="" tooltip="" display="Financial Disclosure Form Seth Keighley_aa54c8ac-b181-44a7-ab07-564aa13b4a98.pdf"/>
    <hyperlink ref="N132" r:id="rId116" location="" tooltip="" display="PARSONS FINANCIAL_72d60954-cce3-4c9f-8077-71bd49f1a4b6.pdf"/>
    <hyperlink ref="N133" r:id="rId117" location="" tooltip="" display="ROOT-WINCHESTER FINANCIAL_c14bfcb0-124d-4f14-ace4-dca41201d8a2.pdf"/>
    <hyperlink ref="N134" r:id="rId118" location="" tooltip="" display="hooper fin disc_20220523143916_5e249b4d-2d3d-4412-9261-3b2ddbb98bff.pdf"/>
    <hyperlink ref="N135" r:id="rId119" location="" tooltip="" display="satcowitz fin disc_20220523144240_e06532c2-b3b8-4755-84ed-f4bae649e809.pdf"/>
    <hyperlink ref="N136" r:id="rId120" location="" tooltip="" display="Klar fin disc_20220524151621_d387d891-212d-4823-b5a9-a5ab49e585dc.pdf"/>
    <hyperlink ref="N137" r:id="rId121" location="" tooltip="" display="townsend fin disc_20220524133955_9ded0170-34c7-40a3-9019-ac30a7be4d8d.pdf"/>
    <hyperlink ref="N138" r:id="rId122" location="" tooltip="" display="doc06004320220526085019_8c878c94-f7b5-4710-9668-74a206013727.pdf"/>
    <hyperlink ref="N140" r:id="rId123" location="" tooltip="" display="doc00204820220524134722_59b5dc79-b9b8-470c-a52e-7cb6fa1b3448.pdf"/>
    <hyperlink ref="N141" r:id="rId124" location="" tooltip="" display="vicki-strong_f8d7f2e6-8c34-4d88-8fb1-c951a2a53a08.pdf"/>
    <hyperlink ref="N142" r:id="rId125" location="" tooltip="" display="MM_067a2bb1-ade6-46ea-893f-7c730ac47a41.pdf"/>
    <hyperlink ref="N143" r:id="rId126" location="" tooltip="" display="mh_92c30c79-a569-4d20-bc44-e3ed0fff2693.pdf"/>
    <hyperlink ref="N144" r:id="rId127" location="" tooltip="" display="McCoy Financial Disclosure Form 05-2022_877a8595-b232-4562-9897-4161a412ca28.pdf"/>
    <hyperlink ref="N145" r:id="rId128" location="" tooltip="" display="Canfield William  Financials_a86d91f0-d965-4b42-92da-b9c59492e188.pdf"/>
    <hyperlink ref="N146" r:id="rId129" location="" tooltip="" display="Candidate Finance Disclosure-Jim Harrison_68fc9ea0-f325-4774-8859-db07dff81c74.pdf"/>
    <hyperlink ref="N148" r:id="rId130" location="" tooltip="" display="Burditt_853daf33-ecf8-4df8-9215-8508209bdc31.pdf"/>
    <hyperlink ref="N150" r:id="rId131" location="" tooltip="" display="Fredette_486e5c52-94a8-43fe-8497-32740d11143c.pdf"/>
    <hyperlink ref="N151" r:id="rId132" location="" tooltip="" display="J Sammis Financial Disclosure 2022_12e3ccbd-b319-4f2d-b7cf-98bf832916e4.pdf"/>
    <hyperlink ref="N152" r:id="rId133" location="" tooltip="" display="M Droege Financial Disclosure 2022_e1ff6a1a-e154-48a9-9ecd-4b1ab8b0ae1f.pdf"/>
    <hyperlink ref="N154" r:id="rId134" location="" tooltip="" display="Scan_20220525_8ee4aa92-a8fa-457a-a21a-40050c598611.pdf"/>
    <hyperlink ref="N155" r:id="rId135" location="" tooltip="" display="Scan_20220524_2ab4b1a2-6e13-4bcf-8736-cc4f7d2dcae9.pdf"/>
    <hyperlink ref="N156" r:id="rId136" location="" tooltip="" display="Scan_20220526_1e845104-240a-4406-8712-fe4400682419.pdf"/>
    <hyperlink ref="N157" r:id="rId137" location="" tooltip="" display="Scan_20220516_d7c4d025-14ae-4bda-a0d9-455e9d508c57.pdf"/>
    <hyperlink ref="N159" r:id="rId138" location="" tooltip="" display="JEROME  FINANCIAL DISCLOSURE_0eb0fd01-e9a7-4efc-bb13-cac8d46f3724.pdf"/>
    <hyperlink ref="N160" r:id="rId139" location="" tooltip="" display="Achey Fin Stmnt_95f8c794-2861-4674-ac82-06e9f39cdb1c.pdf"/>
    <hyperlink ref="N161" r:id="rId140" location="" tooltip="" display="Hoyt Fin Disclosure_951acf92-528f-48b5-96aa-8db487b203ee.pdf"/>
    <hyperlink ref="N163" r:id="rId141" location="" tooltip="" display="ad_20220516090738_88470470-7374-42ab-abf5-682d874dc454.pdf"/>
    <hyperlink ref="N164" r:id="rId142" location="" tooltip="" display="kg_20220524072029_a4148d95-1465-43a0-ba45-542ae1edf701.pdf"/>
    <hyperlink ref="N165" r:id="rId143" location="" tooltip="" display="20220526104536427_acc97958-7e03-4968-add6-a5ab54472d47.pdf"/>
    <hyperlink ref="N166" r:id="rId144" location="" tooltip="" display="Baruzzi Rebecca FD Wash 2_4c939dd4-c10a-4bc2-996d-88c6088af483.pdf"/>
    <hyperlink ref="N167" r:id="rId145" location="" tooltip="" display="Bifano Eugene FD Wash 7_ad2b4187-d32e-4a87-a0f0-b6570807ccbd.pdf"/>
    <hyperlink ref="N168" r:id="rId146" location="" tooltip="" display="Kari Dolan Fin_38805d96-7867-464b-8495-18f831775c94.pdf"/>
    <hyperlink ref="N169" r:id="rId147" location="" tooltip="" display="P Anthony financial disclosure_996aa1c7-d663-465b-9eb1-f104e1178f92.pdf"/>
    <hyperlink ref="N170" r:id="rId148" location="" tooltip="" display="J Williams financial disclosure form 2022_68f8a56d-7f1e-4c08-874c-8cfe2f4ed0ee.pdf"/>
    <hyperlink ref="N171" r:id="rId149" location="" tooltip="" display="Judd Brian Was 3 FD_ec5b1a61-d9d9-4162-999a-8787a6047f12.pdf"/>
    <hyperlink ref="N172" r:id="rId150" location="" tooltip="" display="Kelly financial disclosure paperwork 5-26-22_68299cf1-3975-4059-80ea-9c770fc9c190.pdf"/>
    <hyperlink ref="N173" r:id="rId151" location="" tooltip="" display="Bate Dona FD Wash 4_df769d5e-a384-465d-b45a-c4c2ab89eef1.pdf"/>
    <hyperlink ref="N174" r:id="rId152" location="" tooltip="" display="Casey_49b5d73c-b2f4-4f61-b18c-07c59f36bc34.pdf"/>
    <hyperlink ref="N175" r:id="rId153" location="" tooltip="" display="mccann_41af69bf-1725-4305-99f1-161bb874285b.pdf"/>
    <hyperlink ref="N176" r:id="rId154" location="" tooltip="" display="Chapin FD WAS-5_f1e0ffb1-8017-4ab5-9aa1-fe91075f4621.pdf"/>
    <hyperlink ref="N177" r:id="rId155" location="" tooltip="" display="Towbin Bram FD Wash 6_000e245b-0b98-4c9d-bd81-2fbf20c34dfd.pdf"/>
    <hyperlink ref="N178" r:id="rId156" location="" tooltip="" display="20220531080109_2d877fa0-d6df-406c-989a-86fb6b3836a2.pdf"/>
    <hyperlink ref="N179" r:id="rId157" location="" tooltip="" display="MIHALY CALAIS CANDIDATE STATE REP AUG PRIMARY_27840509-54b7-491e-930f-c9c51291746e.pdf"/>
    <hyperlink ref="N180" r:id="rId158" location="" tooltip="" display="McGorry William Wash.Chitt FD_30898078-2326-45d4-89fe-8b19d54261a5.pdf"/>
    <hyperlink ref="N181" r:id="rId159" location="" tooltip="" display="SKM_C360i22052711450_dffe0508-3270-411b-86b1-b6d800f766b4.pdf"/>
    <hyperlink ref="N182" r:id="rId160" location="" tooltip="" display="SKM_C360i22051613520_30066e13-ec35-48b9-8f6e-a1328b327e19.pdf"/>
    <hyperlink ref="N183" r:id="rId161" location="" tooltip="" display="SKM_C360i22052514050_542ffcb5-bcf3-4f15-8706-8d4bae1f698a.pdf"/>
    <hyperlink ref="N184" r:id="rId162" location="" tooltip="" display="Melissa_6ee0b59e-fad1-4f8e-a624-dbe6ffb88f80.pdf"/>
    <hyperlink ref="N185" r:id="rId163" location="" tooltip="" display="Financial Disclosure Form - Galfetti_fd43d808-25f6-4b08-b08b-c76f774b5444.pdf"/>
    <hyperlink ref="N186" r:id="rId164" location="" tooltip="" display="Financial Disclosure Form_bfa7123e-07c4-4d73-877e-f8f8dd4ee8a6.pdf"/>
    <hyperlink ref="N188" r:id="rId165" location="" tooltip="" display="NANCY GASSETT FINANCE FORM_dad79895-b3e8-4088-8850-1942c09e685a.pdf"/>
    <hyperlink ref="N189" r:id="rId166" location="" tooltip="" display="Wilson George FD Wind 2_2e3229fb-0bec-41ec-8bed-e270fb507987.pdf"/>
    <hyperlink ref="N190" r:id="rId167" location="" tooltip="" display="Sibilia Laura FD Wind 1_c660cf05-31e9-4eff-bca9-4531e43ecd40.pdf"/>
    <hyperlink ref="N191" r:id="rId168" location="" tooltip="" display="Coyne Ryan FD Wind 3_a592fd88-bb8c-434d-bcab-3caba231aeb8.pdf"/>
    <hyperlink ref="N192" r:id="rId169" location="" tooltip="" display="20220524161459_0c968a6d-30e3-42f7-8321-037c2e948caa.pdf"/>
    <hyperlink ref="N193" r:id="rId170" location="" tooltip="" display="20220525125044_2fa2585b-ab1d-43fa-a62a-312e2cfa2f32.pdf"/>
    <hyperlink ref="N194" r:id="rId171" location="" tooltip="" display="20220427115527_342baa0b-9bc7-4beb-9622-dfa655206cfd.pdf"/>
    <hyperlink ref="N195" r:id="rId172" location="" tooltip="" display="20220427120036_d50ceeba-ee9d-476e-bae2-d344e6824e94.pdf"/>
    <hyperlink ref="N196" r:id="rId173" location="" tooltip="" display="SKM_C454e22052612220_cde3569d-3160-4f14-9625-6e439d37cd99.pdf"/>
    <hyperlink ref="N197" r:id="rId174" location="" tooltip="" display="SKM_C454e22052415500_b80a5f50-d554-472a-96cb-9ecf3d3d15db.pdf"/>
    <hyperlink ref="N198" r:id="rId175" location="" tooltip="" display="Financial Disclosure Form Emily Long Windham-5_7c1473ae-a399-4dcb-964a-49ee317ead36.pdf"/>
    <hyperlink ref="N199" r:id="rId176" location="" tooltip="" display="Lyddy Candidate Windham 6_6cb09413-9964-4aff-93a6-d15a33b87904.pdf"/>
    <hyperlink ref="N200" r:id="rId177" location="" tooltip="" display="Roberts Candidate Windham 6_c46a909b-e07a-4894-9c0b-661876d04dea.pdf"/>
    <hyperlink ref="N201" r:id="rId178" location="" tooltip="" display="Kornheiser_Emilie_StateRep_2022AugPrimary_686bb470-1557-4252-8268-688def9cad2b.pdf"/>
    <hyperlink ref="N202" r:id="rId179" location="" tooltip="" display="Burke_Mollie_StateRep_2022AugPrimary_561a4f19-6444-466d-a4e1-a13dbfce9506.pdf"/>
    <hyperlink ref="N203" r:id="rId180" location="" tooltip="" display="Toleno_Tristan_StateRep_2022AugPrimary_fd6c078d-6d59-4366-9782-b3998a9f5563.pdf"/>
    <hyperlink ref="N204" r:id="rId181" location="" tooltip="" display="Pajala Kelly FD Wind Wind Benn_f63a2988-0c42-461f-a87b-fff8035eb4e5.pdf"/>
    <hyperlink ref="N205" r:id="rId182" location="" tooltip="" display="3474_001_3d4679d6-317e-4a47-9eb4-8737bc6bd596.pdf"/>
    <hyperlink ref="N206" r:id="rId183" location="" tooltip="" display="3484_001_9cde6927-8560-4cbe-affb-e1d1e210db25.pdf"/>
    <hyperlink ref="N207" r:id="rId184" location="" tooltip="" display="Lindberg Stuart FD Windsor 2_74af0e1a-6fa3-477d-a1f7-157c8acdb7a5.pdf"/>
    <hyperlink ref="N209" r:id="rId185" location="" tooltip="" display="Morris - Financial_778632cc-9e60-4f96-820b-0299af5bf28f.pdf"/>
    <hyperlink ref="N210" r:id="rId186" location="" tooltip="" display="Stern - Financial_4f28e06d-5920-4702-be76-13fc72d0ca29.pdf"/>
    <hyperlink ref="N211" r:id="rId187" location="" tooltip="" display="Emmons - Financial_91c6062e-f500-4b8c-bdac-fcd535f7f2de.pdf"/>
    <hyperlink ref="N212" r:id="rId188" location="" tooltip="" display="20220531102112979_ba01940b-21a1-470a-8951-ca269d7cdeb2.pdf"/>
    <hyperlink ref="N213" r:id="rId189" location="" tooltip="" display="20220511133619472_7eda0db7-3888-4ef7-823f-03787d869d1b.pdf"/>
    <hyperlink ref="N214" r:id="rId190" location="" tooltip="" display="Cappellini Keith Wind 3 FD_7ba29258-8f46-4e66-b96d-897e1ac65fd7.pdf"/>
    <hyperlink ref="N215" r:id="rId191" location="" tooltip="" display="Christie, Kevin Financial Disclosure Form_31d95830-3e03-4c0c-820b-8ed9e6e5bea5.pdf"/>
    <hyperlink ref="N216" r:id="rId192" location="" tooltip="" display="COLE, ESME Financial Disclosure Form_45bf84f4-164b-4eaf-a137-ae7968a5bd08.pdf"/>
    <hyperlink ref="N217" r:id="rId193" location="" tooltip="" display="K. White Financial Discl. Form_be46377d-6a44-4c34-9746-eeab503b1d05.pdf"/>
    <hyperlink ref="N218" r:id="rId194" location="" tooltip="" display="20220526152901374_b09345ae-d8d1-4cb6-96fc-859ea74305b1.pdf"/>
    <hyperlink ref="N219" r:id="rId195" location="" tooltip="" display="Huff Financial Disclosure_d24cd8ad-0406-4f00-b9ce-4a6d70d42ecc.pdf"/>
    <hyperlink ref="N221" r:id="rId196" location="" tooltip="" display="Masland Campaign Finance_91c403ff-0035-4347-96fe-91cf450cb4e5.pdf"/>
    <hyperlink ref="N222" r:id="rId197" location="" tooltip="" display="Holcombe Financial Disclosure_85690866-3623-445f-8eeb-3d49710bdde6.pdf"/>
    <hyperlink ref="N223" r:id="rId198" location="" tooltip="" display="HC_d1b1b4af-0222-4c99-93ee-97588530557a.pdf"/>
    <hyperlink ref="N224" r:id="rId199" location="" tooltip="" display="Ryan_699c1c97-f86c-47d4-b323-0926f94fa2cc.pdf"/>
    <hyperlink ref="N225" r:id="rId200" location="" tooltip="" display="McCarthy Pam FD_a2ce8eb3-d719-46b4-9e6f-97a3fa4378a1.pdf"/>
    <hyperlink ref="N226" r:id="rId201" location="" tooltip="" display="Palczewski Jesse FD_418fa9e6-ea51-46ac-b165-314958b3060b.pdf"/>
    <hyperlink ref="N227" r:id="rId202" location="" tooltip="" display="Brock Randy FD_0acc52f3-3bb4-4d05-a673-45b71048ff54.pdf"/>
    <hyperlink ref="N228" r:id="rId203" location="" tooltip="" display="Norris Robert FD_892dfe66-084d-4f38-9503-c8e42d87996d.pdf"/>
    <hyperlink ref="N233" r:id="rId204" location="" tooltip="" display="Wade Mason FD Add Sen_fafce2f5-1bc6-4891-aa95-1656418cab62.pdf"/>
    <hyperlink ref="N234" r:id="rId205" location="" tooltip="" display=".jt dodge_22052617280_f3cb62fe-1601-4dfb-8850-db6e46b896ed.pdf"/>
    <hyperlink ref="N236" r:id="rId206" location="" tooltip="" display="Wrennerdisclosure_0563a181-c5af-4b85-8da8-5af02292cc67.pdf"/>
    <hyperlink ref="N237" r:id="rId207" location="" tooltip="" display="Bellowsfinancialdisclosure_4ed30a6f-423c-4544-ab05-35efcc33ee26.pdf"/>
    <hyperlink ref="N238" r:id="rId208" location="" tooltip="" display="KLAR_394e62f9-38ce-471c-92b7-63549b6b2566.pdf"/>
    <hyperlink ref="N239" r:id="rId209" location="" tooltip="" display="Douglass_Samuel_Senate_2022 Aug Pirmary_64b2b9be-efd5-4944-8fd8-17363d52c1cf.pdf"/>
    <hyperlink ref="N243" r:id="rId210" location="" tooltip="" display="Wessel Tim FD Wind Sen_c8387b8e-4514-4695-a037-cff830b12dfd.pdf"/>
    <hyperlink ref="N247" r:id="rId211" location="" tooltip="" display="Bray-financial disclosure 2022_6691a4de-525b-4f6a-b3ac-dd8522d486bb.pdf"/>
    <hyperlink ref="N248" r:id="rId212" location="" tooltip="" display="Hardy-financial disclosure 2022_2a828649-8689-4150-8ec5-1377797b5ea5.pdf"/>
    <hyperlink ref="N249" r:id="rId213" location="" tooltip="" display=".jane kitchel _22052617270_c193e943-2686-4efc-9fe1-f4e6a5d0a3b6.pdf"/>
    <hyperlink ref="N251" r:id="rId214" location="" tooltip="" display="Vyhovskyfinancialdisclosure_caefd6c1-6d49-4335-9a57-a9467c8ec88b.pdf"/>
    <hyperlink ref="N252" r:id="rId215" location="" tooltip="" display="Mahnkefinancialdisclosure_c02c4228-6cba-4680-95df-a391758e6ead.pdf"/>
    <hyperlink ref="N253" r:id="rId216" location="" tooltip="" display="morganfinancialdisclosure_4813b4a6-2fe1-4c50-82a4-7394d5c17773.pdf"/>
    <hyperlink ref="N254" r:id="rId217" location="" tooltip="" display="Mazzafinancialdisclosure_2f072d0c-049a-41fc-94f8-e47e89b1491d.pdf"/>
    <hyperlink ref="N255" r:id="rId218" location="" tooltip="" display="MACDONALD_f578ecbf-3f5a-4cf5-b4ae-9c837cc69065.pdf"/>
    <hyperlink ref="N256" r:id="rId219" location="" tooltip="" display="Starr_Robert_Senate_2022AugPrimary_26ecf058-523f-4987-96d3-5d01a722c9a8.pdf"/>
    <hyperlink ref="N258" r:id="rId220" location="" tooltip="" display="Cummings Ann FD_476ffae9-2514-476d-bb97-4b9723ce2132.pdf"/>
    <hyperlink ref="N259" r:id="rId221" location="" tooltip="" display="Perchlik Andrew FD_81612460-3cc3-41b6-9306-7f70099861b9.pdf"/>
    <hyperlink ref="N260" r:id="rId222" location="" tooltip="" display="Watson Anne FD_61011233-8361-441d-b90d-a4b3f2a8ad9e.pdf"/>
    <hyperlink ref="N261" r:id="rId223" location="" tooltip="" display="CCF_000010_3bc92e66-f492-4f1f-8b0c-fc7368f93607.pdf"/>
    <hyperlink ref="N262" r:id="rId224" location="" tooltip="" display="CCF_000009_3d8d7865-3488-4d0e-90ca-4ce17f9bc10f.pdf"/>
    <hyperlink ref="N266" r:id="rId225" location="" tooltip="" display="campion_4a5da65c-7841-4956-b643-f673d91c7071.pdf"/>
    <hyperlink ref="N267" r:id="rId226" location="" tooltip="" display="sears_7847fcdd-991a-4ca9-9060-23f13284d160.pdf"/>
    <hyperlink ref="N268" r:id="rId227" location="" tooltip="" display="chittendenfinancialdisclosure_bb29d4f7-0ce1-4c3c-ac89-2ac7a8d37bd7.pdf"/>
    <hyperlink ref="N269" r:id="rId228" location="" tooltip="" display="Lyonsfinancialdisclosure_969548b2-eea6-46d8-9274-cd890c786c64.pdf"/>
    <hyperlink ref="N270" r:id="rId229" location="" tooltip="" display="Ramfinancialdisclosure_906a78e5-9484-479a-9a3b-1fac89cf28ea.pdf"/>
    <hyperlink ref="N271" r:id="rId230" location="" tooltip="" display="Candidates Financial Form_d08fe5e3-512a-4b70-9bd2-571524bc0e4e.pdf"/>
    <hyperlink ref="N272" r:id="rId231" location="" tooltip="" display="Westman_Richard_Lam1_State Senate 2022_d14f078d-84bf-4fe3-9916-c0e76eb3af13.pdf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